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30" windowHeight="6990" activeTab="0"/>
  </bookViews>
  <sheets>
    <sheet name="TEACHPRO" sheetId="1" r:id="rId1"/>
    <sheet name="current wind profile" sheetId="2" r:id="rId2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<sst xmlns="http://schemas.openxmlformats.org/spreadsheetml/2006/main" count="67" uniqueCount="53">
  <si>
    <t>BUSINGER-DYER PROFILE FITTING DEMONSTRATION</t>
  </si>
  <si>
    <t xml:space="preserve"> W/m2</t>
  </si>
  <si>
    <t>m</t>
  </si>
  <si>
    <t>u* (m/s)</t>
  </si>
  <si>
    <t>T* (K)</t>
  </si>
  <si>
    <t>Residual</t>
  </si>
  <si>
    <t xml:space="preserve">   MOM STABILITY</t>
  </si>
  <si>
    <t xml:space="preserve">  HEAT STABILITY</t>
  </si>
  <si>
    <t xml:space="preserve">    SELECTED</t>
  </si>
  <si>
    <t xml:space="preserve">    DERIVED </t>
  </si>
  <si>
    <t xml:space="preserve">  HEIGHT</t>
  </si>
  <si>
    <t xml:space="preserve">    CORRECTION</t>
  </si>
  <si>
    <t>CORRECTION FACTOR</t>
  </si>
  <si>
    <t xml:space="preserve">    VALUES</t>
  </si>
  <si>
    <t xml:space="preserve">     z</t>
  </si>
  <si>
    <t xml:space="preserve"> (z-d)/L</t>
  </si>
  <si>
    <t xml:space="preserve">    Xm</t>
  </si>
  <si>
    <t xml:space="preserve">   PmS</t>
  </si>
  <si>
    <t xml:space="preserve">   PmU</t>
  </si>
  <si>
    <t xml:space="preserve">   PhS</t>
  </si>
  <si>
    <t xml:space="preserve">   PhU</t>
  </si>
  <si>
    <t xml:space="preserve">    Pm</t>
  </si>
  <si>
    <t xml:space="preserve">    Ph</t>
  </si>
  <si>
    <t xml:space="preserve">     U</t>
  </si>
  <si>
    <t xml:space="preserve">     T</t>
  </si>
  <si>
    <t xml:space="preserve">   SUM OF SQUARES</t>
  </si>
  <si>
    <t xml:space="preserve">       SPECIAL POINTS FOR CALCULATION OF FIT PRECISION</t>
  </si>
  <si>
    <t xml:space="preserve"> SELECTED FACTOR</t>
  </si>
  <si>
    <t xml:space="preserve">     IDEAL FIT</t>
  </si>
  <si>
    <t xml:space="preserve">      PROFILE</t>
  </si>
  <si>
    <t>IDEAL FIT</t>
  </si>
  <si>
    <t xml:space="preserve">      RESIDUAL</t>
  </si>
  <si>
    <t xml:space="preserve">    T</t>
  </si>
  <si>
    <t xml:space="preserve">    z</t>
  </si>
  <si>
    <t>TOTAL</t>
  </si>
  <si>
    <t xml:space="preserve">   Phi_mS</t>
  </si>
  <si>
    <t xml:space="preserve">   Phi_mU</t>
  </si>
  <si>
    <t xml:space="preserve">   PhiS</t>
  </si>
  <si>
    <t xml:space="preserve">   PhiU</t>
  </si>
  <si>
    <t xml:space="preserve">      k (von Karman)</t>
  </si>
  <si>
    <t>stability?</t>
  </si>
  <si>
    <t>(1=stable,0=unstable)</t>
  </si>
  <si>
    <t xml:space="preserve">   T0 / K</t>
  </si>
  <si>
    <t xml:space="preserve">   z0 / m</t>
  </si>
  <si>
    <t xml:space="preserve">   d / m</t>
  </si>
  <si>
    <t>calculated parameters</t>
  </si>
  <si>
    <t>Sensible heat flux H =</t>
  </si>
  <si>
    <t>Obukhov length L  =</t>
  </si>
  <si>
    <t>University of Reading, Department of Meteorology</t>
  </si>
  <si>
    <t xml:space="preserve">         fixed parameters (for both profiles)</t>
  </si>
  <si>
    <t xml:space="preserve">    wind profile</t>
  </si>
  <si>
    <t>temperature profile</t>
  </si>
  <si>
    <t>MTB50 Boundary Layer Meteorology and Micrometeorology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</si>
</sst>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General_)"/>
    <numFmt numFmtId="173" formatCode="0.000_)"/>
    <numFmt numFmtId="174" formatCode="0.0E+00_)"/>
    <numFmt numFmtId="175" formatCode="0.00E+00_)"/>
    <numFmt numFmtId="176" formatCode="0.0000_)"/>
    <numFmt numFmtId="177" formatCode="0.00_)"/>
  </numFmts>
  <fonts count="24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Courier"/>
      <family val="0"/>
    </font>
    <font>
      <i/>
      <sz val="12"/>
      <color indexed="8"/>
      <name val="Courier"/>
      <family val="0"/>
    </font>
    <font>
      <sz val="12"/>
      <color indexed="8"/>
      <name val="Arial"/>
      <family val="2"/>
    </font>
    <font>
      <sz val="12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0"/>
      <name val="Arial"/>
      <family val="2"/>
    </font>
    <font>
      <sz val="12"/>
      <color indexed="48"/>
      <name val="Arial"/>
      <family val="2"/>
    </font>
    <font>
      <i/>
      <sz val="12"/>
      <color indexed="48"/>
      <name val="Arial"/>
      <family val="2"/>
    </font>
    <font>
      <i/>
      <sz val="12"/>
      <color indexed="50"/>
      <name val="Arial"/>
      <family val="2"/>
    </font>
    <font>
      <i/>
      <sz val="12"/>
      <color indexed="8"/>
      <name val="Arial"/>
      <family val="2"/>
    </font>
    <font>
      <sz val="10"/>
      <color indexed="48"/>
      <name val="Arial"/>
      <family val="2"/>
    </font>
    <font>
      <sz val="10"/>
      <color indexed="50"/>
      <name val="Arial"/>
      <family val="2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sz val="8"/>
      <color indexed="13"/>
      <name val="Arial"/>
      <family val="2"/>
    </font>
    <font>
      <sz val="12"/>
      <color indexed="13"/>
      <name val="Arial"/>
      <family val="2"/>
    </font>
    <font>
      <sz val="12"/>
      <color indexed="13"/>
      <name val="Courie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66">
    <xf numFmtId="172" fontId="0" fillId="0" borderId="0" xfId="0" applyAlignment="1">
      <alignment/>
    </xf>
    <xf numFmtId="172" fontId="0" fillId="0" borderId="0" xfId="0" applyAlignment="1" applyProtection="1">
      <alignment horizontal="left"/>
      <protection/>
    </xf>
    <xf numFmtId="172" fontId="5" fillId="0" borderId="1" xfId="0" applyFont="1" applyFill="1" applyBorder="1" applyAlignment="1">
      <alignment/>
    </xf>
    <xf numFmtId="172" fontId="5" fillId="0" borderId="2" xfId="0" applyFont="1" applyFill="1" applyBorder="1" applyAlignment="1">
      <alignment/>
    </xf>
    <xf numFmtId="172" fontId="5" fillId="0" borderId="3" xfId="0" applyFont="1" applyFill="1" applyBorder="1" applyAlignment="1">
      <alignment/>
    </xf>
    <xf numFmtId="172" fontId="6" fillId="0" borderId="0" xfId="0" applyFont="1" applyFill="1" applyAlignment="1">
      <alignment/>
    </xf>
    <xf numFmtId="172" fontId="5" fillId="0" borderId="0" xfId="0" applyFont="1" applyFill="1" applyBorder="1" applyAlignment="1">
      <alignment/>
    </xf>
    <xf numFmtId="172" fontId="0" fillId="0" borderId="0" xfId="0" applyBorder="1" applyAlignment="1">
      <alignment/>
    </xf>
    <xf numFmtId="172" fontId="7" fillId="0" borderId="2" xfId="0" applyFont="1" applyFill="1" applyBorder="1" applyAlignment="1">
      <alignment/>
    </xf>
    <xf numFmtId="172" fontId="8" fillId="0" borderId="0" xfId="0" applyFont="1" applyAlignment="1" applyProtection="1">
      <alignment/>
      <protection/>
    </xf>
    <xf numFmtId="172" fontId="8" fillId="0" borderId="0" xfId="0" applyFont="1" applyAlignment="1">
      <alignment/>
    </xf>
    <xf numFmtId="172" fontId="9" fillId="0" borderId="0" xfId="0" applyFont="1" applyFill="1" applyBorder="1" applyAlignment="1" applyProtection="1">
      <alignment/>
      <protection/>
    </xf>
    <xf numFmtId="172" fontId="7" fillId="0" borderId="4" xfId="0" applyFont="1" applyFill="1" applyBorder="1" applyAlignment="1">
      <alignment/>
    </xf>
    <xf numFmtId="172" fontId="7" fillId="0" borderId="1" xfId="0" applyFont="1" applyFill="1" applyBorder="1" applyAlignment="1">
      <alignment/>
    </xf>
    <xf numFmtId="172" fontId="10" fillId="0" borderId="0" xfId="0" applyFont="1" applyFill="1" applyBorder="1" applyAlignment="1" applyProtection="1">
      <alignment/>
      <protection/>
    </xf>
    <xf numFmtId="172" fontId="7" fillId="0" borderId="0" xfId="0" applyFont="1" applyFill="1" applyBorder="1" applyAlignment="1">
      <alignment/>
    </xf>
    <xf numFmtId="172" fontId="7" fillId="0" borderId="1" xfId="0" applyFont="1" applyFill="1" applyBorder="1" applyAlignment="1" applyProtection="1">
      <alignment/>
      <protection/>
    </xf>
    <xf numFmtId="172" fontId="8" fillId="0" borderId="0" xfId="0" applyFont="1" applyBorder="1" applyAlignment="1">
      <alignment/>
    </xf>
    <xf numFmtId="172" fontId="8" fillId="0" borderId="0" xfId="0" applyFont="1" applyAlignment="1" applyProtection="1">
      <alignment horizontal="left"/>
      <protection/>
    </xf>
    <xf numFmtId="172" fontId="7" fillId="0" borderId="5" xfId="0" applyFont="1" applyFill="1" applyBorder="1" applyAlignment="1" applyProtection="1">
      <alignment horizontal="right"/>
      <protection/>
    </xf>
    <xf numFmtId="172" fontId="7" fillId="0" borderId="3" xfId="0" applyFont="1" applyFill="1" applyBorder="1" applyAlignment="1">
      <alignment/>
    </xf>
    <xf numFmtId="172" fontId="7" fillId="0" borderId="5" xfId="0" applyFont="1" applyFill="1" applyBorder="1" applyAlignment="1" applyProtection="1">
      <alignment horizontal="center"/>
      <protection/>
    </xf>
    <xf numFmtId="172" fontId="11" fillId="0" borderId="5" xfId="0" applyFont="1" applyFill="1" applyBorder="1" applyAlignment="1" applyProtection="1">
      <alignment horizontal="center"/>
      <protection/>
    </xf>
    <xf numFmtId="172" fontId="12" fillId="0" borderId="0" xfId="0" applyFont="1" applyAlignment="1">
      <alignment/>
    </xf>
    <xf numFmtId="172" fontId="12" fillId="0" borderId="5" xfId="0" applyFont="1" applyFill="1" applyBorder="1" applyAlignment="1" applyProtection="1">
      <alignment/>
      <protection/>
    </xf>
    <xf numFmtId="172" fontId="13" fillId="0" borderId="0" xfId="0" applyFont="1" applyAlignment="1">
      <alignment/>
    </xf>
    <xf numFmtId="172" fontId="13" fillId="0" borderId="5" xfId="0" applyFont="1" applyFill="1" applyBorder="1" applyAlignment="1" applyProtection="1">
      <alignment/>
      <protection/>
    </xf>
    <xf numFmtId="172" fontId="7" fillId="0" borderId="0" xfId="0" applyFont="1" applyFill="1" applyBorder="1" applyAlignment="1" applyProtection="1">
      <alignment/>
      <protection/>
    </xf>
    <xf numFmtId="172" fontId="8" fillId="0" borderId="0" xfId="0" applyFont="1" applyBorder="1" applyAlignment="1" applyProtection="1">
      <alignment/>
      <protection/>
    </xf>
    <xf numFmtId="172" fontId="14" fillId="0" borderId="5" xfId="0" applyFont="1" applyFill="1" applyBorder="1" applyAlignment="1" applyProtection="1">
      <alignment horizontal="center"/>
      <protection/>
    </xf>
    <xf numFmtId="172" fontId="15" fillId="0" borderId="5" xfId="0" applyFont="1" applyFill="1" applyBorder="1" applyAlignment="1" applyProtection="1">
      <alignment horizontal="center"/>
      <protection/>
    </xf>
    <xf numFmtId="172" fontId="11" fillId="0" borderId="6" xfId="0" applyFont="1" applyFill="1" applyBorder="1" applyAlignment="1" applyProtection="1">
      <alignment horizontal="center"/>
      <protection/>
    </xf>
    <xf numFmtId="172" fontId="7" fillId="0" borderId="5" xfId="0" applyFont="1" applyFill="1" applyBorder="1" applyAlignment="1">
      <alignment/>
    </xf>
    <xf numFmtId="172" fontId="8" fillId="0" borderId="2" xfId="0" applyFont="1" applyBorder="1" applyAlignment="1" applyProtection="1">
      <alignment horizontal="left"/>
      <protection/>
    </xf>
    <xf numFmtId="172" fontId="11" fillId="0" borderId="2" xfId="0" applyFont="1" applyBorder="1" applyAlignment="1" applyProtection="1">
      <alignment/>
      <protection/>
    </xf>
    <xf numFmtId="172" fontId="8" fillId="0" borderId="7" xfId="0" applyFont="1" applyBorder="1" applyAlignment="1" applyProtection="1">
      <alignment horizontal="left"/>
      <protection/>
    </xf>
    <xf numFmtId="172" fontId="8" fillId="0" borderId="8" xfId="0" applyFont="1" applyBorder="1" applyAlignment="1" applyProtection="1">
      <alignment horizontal="left"/>
      <protection/>
    </xf>
    <xf numFmtId="172" fontId="8" fillId="0" borderId="9" xfId="0" applyFont="1" applyBorder="1" applyAlignment="1" applyProtection="1">
      <alignment horizontal="left"/>
      <protection/>
    </xf>
    <xf numFmtId="172" fontId="11" fillId="0" borderId="9" xfId="0" applyFont="1" applyBorder="1" applyAlignment="1" applyProtection="1">
      <alignment/>
      <protection/>
    </xf>
    <xf numFmtId="172" fontId="8" fillId="0" borderId="10" xfId="0" applyFont="1" applyBorder="1" applyAlignment="1" applyProtection="1">
      <alignment horizontal="left"/>
      <protection/>
    </xf>
    <xf numFmtId="172" fontId="16" fillId="0" borderId="0" xfId="0" applyFont="1" applyFill="1" applyBorder="1" applyAlignment="1" applyProtection="1">
      <alignment/>
      <protection/>
    </xf>
    <xf numFmtId="172" fontId="13" fillId="0" borderId="0" xfId="0" applyFont="1" applyAlignment="1" applyProtection="1">
      <alignment horizontal="left"/>
      <protection/>
    </xf>
    <xf numFmtId="172" fontId="17" fillId="0" borderId="2" xfId="0" applyFont="1" applyFill="1" applyBorder="1" applyAlignment="1" applyProtection="1">
      <alignment/>
      <protection/>
    </xf>
    <xf numFmtId="2" fontId="17" fillId="0" borderId="2" xfId="0" applyNumberFormat="1" applyFont="1" applyFill="1" applyBorder="1" applyAlignment="1" applyProtection="1">
      <alignment/>
      <protection/>
    </xf>
    <xf numFmtId="172" fontId="12" fillId="0" borderId="0" xfId="0" applyFont="1" applyAlignment="1" applyProtection="1">
      <alignment horizontal="left"/>
      <protection/>
    </xf>
    <xf numFmtId="172" fontId="18" fillId="0" borderId="2" xfId="0" applyFont="1" applyFill="1" applyBorder="1" applyAlignment="1" applyProtection="1">
      <alignment/>
      <protection/>
    </xf>
    <xf numFmtId="2" fontId="18" fillId="0" borderId="2" xfId="0" applyNumberFormat="1" applyFont="1" applyFill="1" applyBorder="1" applyAlignment="1" applyProtection="1">
      <alignment/>
      <protection/>
    </xf>
    <xf numFmtId="172" fontId="21" fillId="0" borderId="0" xfId="0" applyFont="1" applyAlignment="1">
      <alignment/>
    </xf>
    <xf numFmtId="172" fontId="21" fillId="0" borderId="0" xfId="0" applyFont="1" applyAlignment="1" applyProtection="1">
      <alignment horizontal="left"/>
      <protection/>
    </xf>
    <xf numFmtId="172" fontId="22" fillId="0" borderId="0" xfId="0" applyFont="1" applyAlignment="1">
      <alignment/>
    </xf>
    <xf numFmtId="173" fontId="21" fillId="0" borderId="0" xfId="0" applyNumberFormat="1" applyFont="1" applyAlignment="1" applyProtection="1">
      <alignment/>
      <protection/>
    </xf>
    <xf numFmtId="174" fontId="21" fillId="0" borderId="0" xfId="0" applyNumberFormat="1" applyFont="1" applyAlignment="1" applyProtection="1">
      <alignment/>
      <protection/>
    </xf>
    <xf numFmtId="172" fontId="23" fillId="0" borderId="0" xfId="0" applyFont="1" applyAlignment="1" applyProtection="1">
      <alignment horizontal="left"/>
      <protection/>
    </xf>
    <xf numFmtId="172" fontId="23" fillId="0" borderId="0" xfId="0" applyFont="1" applyAlignment="1">
      <alignment/>
    </xf>
    <xf numFmtId="175" fontId="21" fillId="0" borderId="0" xfId="0" applyNumberFormat="1" applyFont="1" applyAlignment="1" applyProtection="1">
      <alignment/>
      <protection/>
    </xf>
    <xf numFmtId="173" fontId="23" fillId="0" borderId="0" xfId="0" applyNumberFormat="1" applyFont="1" applyAlignment="1" applyProtection="1">
      <alignment/>
      <protection/>
    </xf>
    <xf numFmtId="177" fontId="23" fillId="0" borderId="0" xfId="0" applyNumberFormat="1" applyFont="1" applyAlignment="1" applyProtection="1">
      <alignment/>
      <protection/>
    </xf>
    <xf numFmtId="172" fontId="23" fillId="0" borderId="0" xfId="0" applyFont="1" applyAlignment="1" applyProtection="1">
      <alignment horizontal="left"/>
      <protection/>
    </xf>
    <xf numFmtId="172" fontId="21" fillId="0" borderId="0" xfId="0" applyFont="1" applyFill="1" applyAlignment="1">
      <alignment/>
    </xf>
    <xf numFmtId="172" fontId="21" fillId="0" borderId="0" xfId="0" applyFont="1" applyFill="1" applyAlignment="1" applyProtection="1">
      <alignment horizontal="left"/>
      <protection/>
    </xf>
    <xf numFmtId="172" fontId="22" fillId="0" borderId="0" xfId="0" applyFont="1" applyFill="1" applyAlignment="1">
      <alignment/>
    </xf>
    <xf numFmtId="172" fontId="21" fillId="0" borderId="0" xfId="0" applyFont="1" applyFill="1" applyAlignment="1" applyProtection="1">
      <alignment horizontal="right"/>
      <protection/>
    </xf>
    <xf numFmtId="173" fontId="21" fillId="0" borderId="0" xfId="0" applyNumberFormat="1" applyFont="1" applyFill="1" applyAlignment="1" applyProtection="1">
      <alignment/>
      <protection/>
    </xf>
    <xf numFmtId="174" fontId="21" fillId="0" borderId="0" xfId="0" applyNumberFormat="1" applyFont="1" applyFill="1" applyAlignment="1" applyProtection="1">
      <alignment/>
      <protection/>
    </xf>
    <xf numFmtId="176" fontId="21" fillId="0" borderId="0" xfId="0" applyNumberFormat="1" applyFont="1" applyFill="1" applyAlignment="1" applyProtection="1">
      <alignment/>
      <protection/>
    </xf>
    <xf numFmtId="177" fontId="21" fillId="0" borderId="0" xfId="0" applyNumberFormat="1" applyFont="1" applyFill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125"/>
          <c:y val="0.04125"/>
          <c:w val="0.85975"/>
          <c:h val="0.803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TEACHPRO!$L$24:$L$108</c:f>
              <c:numCache/>
            </c:numRef>
          </c:xVal>
          <c:yVal>
            <c:numRef>
              <c:f>TEACHPRO!$A$24:$A$108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FF00"/>
                </a:solidFill>
              </a:ln>
            </c:spPr>
          </c:marker>
          <c:xVal>
            <c:strRef>
              <c:f>TEACHPRO!$L$24:$L$188</c:f>
              <c:strCache/>
            </c:strRef>
          </c:xVal>
          <c:yVal>
            <c:numRef>
              <c:f>TEACHPRO!$Q$24:$Q$188</c:f>
              <c:numCache/>
            </c:numRef>
          </c:yVal>
          <c:smooth val="0"/>
        </c:ser>
        <c:axId val="25431651"/>
        <c:axId val="27558268"/>
      </c:scatterChart>
      <c:valAx>
        <c:axId val="25431651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windspeed u /(m/s)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low"/>
        <c:crossAx val="27558268"/>
        <c:crosses val="autoZero"/>
        <c:crossBetween val="midCat"/>
        <c:dispUnits/>
      </c:valAx>
      <c:valAx>
        <c:axId val="27558268"/>
        <c:scaling>
          <c:orientation val="minMax"/>
          <c:max val="3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height z / m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431651"/>
        <c:crosses val="autoZero"/>
        <c:crossBetween val="midCat"/>
        <c:dispUnits/>
      </c:valAx>
      <c:spPr>
        <a:solidFill>
          <a:srgbClr val="A6CAF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75"/>
          <c:y val="0.04125"/>
          <c:w val="0.862"/>
          <c:h val="0.803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TEACHPRO!$M$24:$M$108</c:f>
              <c:numCache/>
            </c:numRef>
          </c:xVal>
          <c:yVal>
            <c:numRef>
              <c:f>TEACHPRO!$A$24:$A$108</c:f>
              <c:numCache/>
            </c:numRef>
          </c:yVal>
          <c:smooth val="0"/>
        </c:ser>
        <c:axId val="46697821"/>
        <c:axId val="17627206"/>
      </c:scatterChart>
      <c:valAx>
        <c:axId val="46697821"/>
        <c:scaling>
          <c:orientation val="minMax"/>
          <c:max val="304"/>
          <c:min val="28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temperature / 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low"/>
        <c:crossAx val="17627206"/>
        <c:crosses val="autoZero"/>
        <c:crossBetween val="midCat"/>
        <c:dispUnits/>
      </c:valAx>
      <c:valAx>
        <c:axId val="17627206"/>
        <c:scaling>
          <c:orientation val="minMax"/>
          <c:max val="3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height z /m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697821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165"/>
          <c:w val="0.949"/>
          <c:h val="0.91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TEACHPRO!$L$24:$L$108</c:f>
              <c:numCache>
                <c:ptCount val="85"/>
                <c:pt idx="0">
                  <c:v>-0.5493126842271284</c:v>
                </c:pt>
                <c:pt idx="1">
                  <c:v>-0.501658248302512</c:v>
                </c:pt>
                <c:pt idx="2">
                  <c:v>-0.45400387777318</c:v>
                </c:pt>
                <c:pt idx="3">
                  <c:v>-0.4063495791781427</c:v>
                </c:pt>
                <c:pt idx="4">
                  <c:v>-0.35869535971020206</c:v>
                </c:pt>
                <c:pt idx="5">
                  <c:v>-0.3110412272813078</c:v>
                </c:pt>
                <c:pt idx="6">
                  <c:v>-0.26338719059444643</c:v>
                </c:pt>
                <c:pt idx="7">
                  <c:v>-0.21573325922270967</c:v>
                </c:pt>
                <c:pt idx="8">
                  <c:v>-0.16807944369626415</c:v>
                </c:pt>
                <c:pt idx="9">
                  <c:v>-0.12042575559801215</c:v>
                </c:pt>
                <c:pt idx="10">
                  <c:v>-0.07277220766880314</c:v>
                </c:pt>
                <c:pt idx="11">
                  <c:v>-0.025118813923159237</c:v>
                </c:pt>
                <c:pt idx="12">
                  <c:v>0.022534410223446575</c:v>
                </c:pt>
                <c:pt idx="13">
                  <c:v>0.07018744781459864</c:v>
                </c:pt>
                <c:pt idx="14">
                  <c:v>0.1178402801989726</c:v>
                </c:pt>
                <c:pt idx="15">
                  <c:v>0.1654928868609975</c:v>
                </c:pt>
                <c:pt idx="16">
                  <c:v>0.2131452452346175</c:v>
                </c:pt>
                <c:pt idx="17">
                  <c:v>0.2607973304984691</c:v>
                </c:pt>
                <c:pt idx="18">
                  <c:v>0.3084491153506206</c:v>
                </c:pt>
                <c:pt idx="19">
                  <c:v>0.35610056976084814</c:v>
                </c:pt>
                <c:pt idx="20">
                  <c:v>0.4037516606982013</c:v>
                </c:pt>
                <c:pt idx="21">
                  <c:v>0.4514023518314158</c:v>
                </c:pt>
                <c:pt idx="22">
                  <c:v>0.4990526031994634</c:v>
                </c:pt>
                <c:pt idx="23">
                  <c:v>0.5467023708492827</c:v>
                </c:pt>
                <c:pt idx="24">
                  <c:v>0.5943516064374283</c:v>
                </c:pt>
                <c:pt idx="25">
                  <c:v>0.6420002567920671</c:v>
                </c:pt>
                <c:pt idx="26">
                  <c:v>0.6896482634313876</c:v>
                </c:pt>
                <c:pt idx="27">
                  <c:v>0.7372955620341147</c:v>
                </c:pt>
                <c:pt idx="28">
                  <c:v>0.7849420818573909</c:v>
                </c:pt>
                <c:pt idx="29">
                  <c:v>0.8325877450968311</c:v>
                </c:pt>
                <c:pt idx="30">
                  <c:v>0.8802324661830442</c:v>
                </c:pt>
                <c:pt idx="31">
                  <c:v>0.9278761510083701</c:v>
                </c:pt>
                <c:pt idx="32">
                  <c:v>0.9755186960769651</c:v>
                </c:pt>
                <c:pt idx="33">
                  <c:v>1.0231599875707191</c:v>
                </c:pt>
                <c:pt idx="34">
                  <c:v>1.0707999003227542</c:v>
                </c:pt>
                <c:pt idx="35">
                  <c:v>1.1184382966894715</c:v>
                </c:pt>
                <c:pt idx="36">
                  <c:v>1.1660750253112506</c:v>
                </c:pt>
                <c:pt idx="37">
                  <c:v>1.2137099197509769</c:v>
                </c:pt>
                <c:pt idx="38">
                  <c:v>1.261342796998529</c:v>
                </c:pt>
                <c:pt idx="39">
                  <c:v>1.308973455828283</c:v>
                </c:pt>
                <c:pt idx="40">
                  <c:v>1.3566016749954566</c:v>
                </c:pt>
                <c:pt idx="41">
                  <c:v>1.404227211255823</c:v>
                </c:pt>
                <c:pt idx="42">
                  <c:v>1.4518497971919158</c:v>
                </c:pt>
                <c:pt idx="43">
                  <c:v>1.4994691388273038</c:v>
                </c:pt>
                <c:pt idx="44">
                  <c:v>1.5470849130088862</c:v>
                </c:pt>
                <c:pt idx="45">
                  <c:v>1.5946967645353691</c:v>
                </c:pt>
                <c:pt idx="46">
                  <c:v>1.642304303008197</c:v>
                </c:pt>
                <c:pt idx="47">
                  <c:v>1.6899070993791694</c:v>
                </c:pt>
                <c:pt idx="48">
                  <c:v>1.7375046821668116</c:v>
                </c:pt>
                <c:pt idx="49">
                  <c:v>1.7850965333112638</c:v>
                </c:pt>
                <c:pt idx="50">
                  <c:v>1.8326820836350168</c:v>
                </c:pt>
                <c:pt idx="51">
                  <c:v>1.8802607078742684</c:v>
                </c:pt>
                <c:pt idx="52">
                  <c:v>1.9278317192430068</c:v>
                </c:pt>
                <c:pt idx="53">
                  <c:v>1.9753943634891469</c:v>
                </c:pt>
                <c:pt idx="54">
                  <c:v>2.022947812399212</c:v>
                </c:pt>
                <c:pt idx="55">
                  <c:v>2.0704911567051636</c:v>
                </c:pt>
                <c:pt idx="56">
                  <c:v>2.1180233983440875</c:v>
                </c:pt>
                <c:pt idx="57">
                  <c:v>2.1655434420186164</c:v>
                </c:pt>
                <c:pt idx="58">
                  <c:v>2.213050086003229</c:v>
                </c:pt>
                <c:pt idx="59">
                  <c:v>2.260542012139072</c:v>
                </c:pt>
                <c:pt idx="60">
                  <c:v>2.30801777495772</c:v>
                </c:pt>
                <c:pt idx="61">
                  <c:v>2.3554757898725303</c:v>
                </c:pt>
                <c:pt idx="62">
                  <c:v>2.402914320375055</c:v>
                </c:pt>
                <c:pt idx="63">
                  <c:v>2.450331464173588</c:v>
                </c:pt>
                <c:pt idx="64">
                  <c:v>2.497725138211507</c:v>
                </c:pt>
                <c:pt idx="65">
                  <c:v>2.5450930625049577</c:v>
                </c:pt>
                <c:pt idx="66">
                  <c:v>2.5924327427428517</c:v>
                </c:pt>
                <c:pt idx="67">
                  <c:v>2.6397414515975415</c:v>
                </c:pt>
                <c:pt idx="68">
                  <c:v>2.6870162087022136</c:v>
                </c:pt>
                <c:pt idx="69">
                  <c:v>2.734253759261565</c:v>
                </c:pt>
                <c:pt idx="70">
                  <c:v>2.7814505512761154</c:v>
                </c:pt>
                <c:pt idx="71">
                  <c:v>2.8286027113781747</c:v>
                </c:pt>
                <c:pt idx="72">
                  <c:v>2.8757060192996122</c:v>
                </c:pt>
                <c:pt idx="73">
                  <c:v>2.9227558810187757</c:v>
                </c:pt>
                <c:pt idx="74">
                  <c:v>2.969747300666847</c:v>
                </c:pt>
                <c:pt idx="75">
                  <c:v>3.0166748513131765</c:v>
                </c:pt>
                <c:pt idx="76">
                  <c:v>3.063532644795309</c:v>
                </c:pt>
                <c:pt idx="77">
                  <c:v>3.1103143008128527</c:v>
                </c:pt>
                <c:pt idx="78">
                  <c:v>3.157012915565484</c:v>
                </c:pt>
                <c:pt idx="79">
                  <c:v>3.2036210302840264</c:v>
                </c:pt>
                <c:pt idx="80">
                  <c:v>3.250130600079565</c:v>
                </c:pt>
                <c:pt idx="81">
                  <c:v>3.2965329636180405</c:v>
                </c:pt>
                <c:pt idx="82">
                  <c:v>3.3428188142154625</c:v>
                </c:pt>
                <c:pt idx="83">
                  <c:v>3.3889781730396704</c:v>
                </c:pt>
                <c:pt idx="84">
                  <c:v>3.435000365195764</c:v>
                </c:pt>
              </c:numCache>
            </c:numRef>
          </c:xVal>
          <c:yVal>
            <c:numRef>
              <c:f>TEACHPRO!$A$24:$A$108</c:f>
              <c:numCache>
                <c:ptCount val="85"/>
                <c:pt idx="0">
                  <c:v>0.01</c:v>
                </c:pt>
                <c:pt idx="1">
                  <c:v>0.011000000000000001</c:v>
                </c:pt>
                <c:pt idx="2">
                  <c:v>0.012100000000000001</c:v>
                </c:pt>
                <c:pt idx="3">
                  <c:v>0.013310000000000002</c:v>
                </c:pt>
                <c:pt idx="4">
                  <c:v>0.014641000000000003</c:v>
                </c:pt>
                <c:pt idx="5">
                  <c:v>0.016105100000000004</c:v>
                </c:pt>
                <c:pt idx="6">
                  <c:v>0.017715610000000007</c:v>
                </c:pt>
                <c:pt idx="7">
                  <c:v>0.019487171000000008</c:v>
                </c:pt>
                <c:pt idx="8">
                  <c:v>0.021435888100000012</c:v>
                </c:pt>
                <c:pt idx="9">
                  <c:v>0.023579476910000015</c:v>
                </c:pt>
                <c:pt idx="10">
                  <c:v>0.025937424601000018</c:v>
                </c:pt>
                <c:pt idx="11">
                  <c:v>0.02853116706110002</c:v>
                </c:pt>
                <c:pt idx="12">
                  <c:v>0.031384283767210024</c:v>
                </c:pt>
                <c:pt idx="13">
                  <c:v>0.03452271214393103</c:v>
                </c:pt>
                <c:pt idx="14">
                  <c:v>0.03797498335832414</c:v>
                </c:pt>
                <c:pt idx="15">
                  <c:v>0.04177248169415655</c:v>
                </c:pt>
                <c:pt idx="16">
                  <c:v>0.04594972986357221</c:v>
                </c:pt>
                <c:pt idx="17">
                  <c:v>0.050544702849929436</c:v>
                </c:pt>
                <c:pt idx="18">
                  <c:v>0.05559917313492239</c:v>
                </c:pt>
                <c:pt idx="19">
                  <c:v>0.06115909044841463</c:v>
                </c:pt>
                <c:pt idx="20">
                  <c:v>0.0672749994932561</c:v>
                </c:pt>
                <c:pt idx="21">
                  <c:v>0.07400249944258172</c:v>
                </c:pt>
                <c:pt idx="22">
                  <c:v>0.0814027493868399</c:v>
                </c:pt>
                <c:pt idx="23">
                  <c:v>0.0895430243255239</c:v>
                </c:pt>
                <c:pt idx="24">
                  <c:v>0.09849732675807629</c:v>
                </c:pt>
                <c:pt idx="25">
                  <c:v>0.10834705943388392</c:v>
                </c:pt>
                <c:pt idx="26">
                  <c:v>0.11918176537727232</c:v>
                </c:pt>
                <c:pt idx="27">
                  <c:v>0.13109994191499957</c:v>
                </c:pt>
                <c:pt idx="28">
                  <c:v>0.14420993610649954</c:v>
                </c:pt>
                <c:pt idx="29">
                  <c:v>0.1586309297171495</c:v>
                </c:pt>
                <c:pt idx="30">
                  <c:v>0.17449402268886446</c:v>
                </c:pt>
                <c:pt idx="31">
                  <c:v>0.19194342495775094</c:v>
                </c:pt>
                <c:pt idx="32">
                  <c:v>0.21113776745352605</c:v>
                </c:pt>
                <c:pt idx="33">
                  <c:v>0.23225154419887867</c:v>
                </c:pt>
                <c:pt idx="34">
                  <c:v>0.25547669861876654</c:v>
                </c:pt>
                <c:pt idx="35">
                  <c:v>0.2810243684806432</c:v>
                </c:pt>
                <c:pt idx="36">
                  <c:v>0.30912680532870757</c:v>
                </c:pt>
                <c:pt idx="37">
                  <c:v>0.34003948586157834</c:v>
                </c:pt>
                <c:pt idx="38">
                  <c:v>0.3740434344477362</c:v>
                </c:pt>
                <c:pt idx="39">
                  <c:v>0.41144777789250986</c:v>
                </c:pt>
                <c:pt idx="40">
                  <c:v>0.4525925556817609</c:v>
                </c:pt>
                <c:pt idx="41">
                  <c:v>0.497851811249937</c:v>
                </c:pt>
                <c:pt idx="42">
                  <c:v>0.5476369923749307</c:v>
                </c:pt>
                <c:pt idx="43">
                  <c:v>0.6024006916124238</c:v>
                </c:pt>
                <c:pt idx="44">
                  <c:v>0.6626407607736663</c:v>
                </c:pt>
                <c:pt idx="45">
                  <c:v>0.728904836851033</c:v>
                </c:pt>
                <c:pt idx="46">
                  <c:v>0.8017953205361363</c:v>
                </c:pt>
                <c:pt idx="47">
                  <c:v>0.8819748525897501</c:v>
                </c:pt>
                <c:pt idx="48">
                  <c:v>0.9701723378487251</c:v>
                </c:pt>
                <c:pt idx="49">
                  <c:v>1.0671895716335977</c:v>
                </c:pt>
                <c:pt idx="50">
                  <c:v>1.1739085287969575</c:v>
                </c:pt>
                <c:pt idx="51">
                  <c:v>1.2912993816766534</c:v>
                </c:pt>
                <c:pt idx="52">
                  <c:v>1.4204293198443187</c:v>
                </c:pt>
                <c:pt idx="53">
                  <c:v>1.5624722518287508</c:v>
                </c:pt>
                <c:pt idx="54">
                  <c:v>1.718719477011626</c:v>
                </c:pt>
                <c:pt idx="55">
                  <c:v>1.8905914247127888</c:v>
                </c:pt>
                <c:pt idx="56">
                  <c:v>2.0796505671840677</c:v>
                </c:pt>
                <c:pt idx="57">
                  <c:v>2.2876156239024747</c:v>
                </c:pt>
                <c:pt idx="58">
                  <c:v>2.5163771862927224</c:v>
                </c:pt>
                <c:pt idx="59">
                  <c:v>2.768014904921995</c:v>
                </c:pt>
                <c:pt idx="60">
                  <c:v>3.0448163954141947</c:v>
                </c:pt>
                <c:pt idx="61">
                  <c:v>3.3492980349556145</c:v>
                </c:pt>
                <c:pt idx="62">
                  <c:v>3.6842278384511764</c:v>
                </c:pt>
                <c:pt idx="63">
                  <c:v>4.052650622296294</c:v>
                </c:pt>
                <c:pt idx="64">
                  <c:v>4.457915684525924</c:v>
                </c:pt>
                <c:pt idx="65">
                  <c:v>4.903707252978516</c:v>
                </c:pt>
                <c:pt idx="66">
                  <c:v>5.394077978276369</c:v>
                </c:pt>
                <c:pt idx="67">
                  <c:v>5.933485776104006</c:v>
                </c:pt>
                <c:pt idx="68">
                  <c:v>6.526834353714407</c:v>
                </c:pt>
                <c:pt idx="69">
                  <c:v>7.179517789085849</c:v>
                </c:pt>
                <c:pt idx="70">
                  <c:v>7.897469567994435</c:v>
                </c:pt>
                <c:pt idx="71">
                  <c:v>8.687216524793879</c:v>
                </c:pt>
                <c:pt idx="72">
                  <c:v>9.555938177273267</c:v>
                </c:pt>
                <c:pt idx="73">
                  <c:v>10.511531995000595</c:v>
                </c:pt>
                <c:pt idx="74">
                  <c:v>11.562685194500656</c:v>
                </c:pt>
                <c:pt idx="75">
                  <c:v>12.718953713950722</c:v>
                </c:pt>
                <c:pt idx="76">
                  <c:v>13.990849085345795</c:v>
                </c:pt>
                <c:pt idx="77">
                  <c:v>15.389933993880376</c:v>
                </c:pt>
                <c:pt idx="78">
                  <c:v>16.928927393268417</c:v>
                </c:pt>
                <c:pt idx="79">
                  <c:v>18.62182013259526</c:v>
                </c:pt>
                <c:pt idx="80">
                  <c:v>20.484002145854788</c:v>
                </c:pt>
                <c:pt idx="81">
                  <c:v>22.53240236044027</c:v>
                </c:pt>
                <c:pt idx="82">
                  <c:v>24.785642596484298</c:v>
                </c:pt>
                <c:pt idx="83">
                  <c:v>27.26420685613273</c:v>
                </c:pt>
                <c:pt idx="84">
                  <c:v>29.990627541746004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FF00"/>
                </a:solidFill>
              </a:ln>
            </c:spPr>
          </c:marker>
          <c:xVal>
            <c:strRef>
              <c:f>TEACHPRO!$L$24:$L$188</c:f>
              <c:strCache>
                <c:ptCount val="165"/>
                <c:pt idx="0">
                  <c:v>-0.549</c:v>
                </c:pt>
                <c:pt idx="1">
                  <c:v>-0.502</c:v>
                </c:pt>
                <c:pt idx="2">
                  <c:v>-0.454</c:v>
                </c:pt>
                <c:pt idx="3">
                  <c:v>-0.406</c:v>
                </c:pt>
                <c:pt idx="4">
                  <c:v>-0.359</c:v>
                </c:pt>
                <c:pt idx="5">
                  <c:v>-0.311</c:v>
                </c:pt>
                <c:pt idx="6">
                  <c:v>-0.263</c:v>
                </c:pt>
                <c:pt idx="7">
                  <c:v>-0.216</c:v>
                </c:pt>
                <c:pt idx="8">
                  <c:v>-0.168</c:v>
                </c:pt>
                <c:pt idx="9">
                  <c:v>-0.12</c:v>
                </c:pt>
                <c:pt idx="10">
                  <c:v>-0.073</c:v>
                </c:pt>
                <c:pt idx="11">
                  <c:v>-0.025</c:v>
                </c:pt>
                <c:pt idx="12">
                  <c:v>0.023</c:v>
                </c:pt>
                <c:pt idx="13">
                  <c:v>0.07</c:v>
                </c:pt>
                <c:pt idx="14">
                  <c:v>0.118</c:v>
                </c:pt>
                <c:pt idx="15">
                  <c:v>0.165</c:v>
                </c:pt>
                <c:pt idx="16">
                  <c:v>0.213</c:v>
                </c:pt>
                <c:pt idx="17">
                  <c:v>0.261</c:v>
                </c:pt>
                <c:pt idx="18">
                  <c:v>0.308</c:v>
                </c:pt>
                <c:pt idx="19">
                  <c:v>0.356</c:v>
                </c:pt>
                <c:pt idx="20">
                  <c:v>0.404</c:v>
                </c:pt>
                <c:pt idx="21">
                  <c:v>0.451</c:v>
                </c:pt>
                <c:pt idx="22">
                  <c:v>0.499</c:v>
                </c:pt>
                <c:pt idx="23">
                  <c:v>0.547</c:v>
                </c:pt>
                <c:pt idx="24">
                  <c:v>0.594</c:v>
                </c:pt>
                <c:pt idx="25">
                  <c:v>0.642</c:v>
                </c:pt>
                <c:pt idx="26">
                  <c:v>0.69</c:v>
                </c:pt>
                <c:pt idx="27">
                  <c:v>0.737</c:v>
                </c:pt>
                <c:pt idx="28">
                  <c:v>0.785</c:v>
                </c:pt>
                <c:pt idx="29">
                  <c:v>0.833</c:v>
                </c:pt>
                <c:pt idx="30">
                  <c:v>0.88</c:v>
                </c:pt>
                <c:pt idx="31">
                  <c:v>0.928</c:v>
                </c:pt>
                <c:pt idx="32">
                  <c:v>0.976</c:v>
                </c:pt>
                <c:pt idx="33">
                  <c:v>1.023</c:v>
                </c:pt>
                <c:pt idx="34">
                  <c:v>1.071</c:v>
                </c:pt>
                <c:pt idx="35">
                  <c:v>1.118</c:v>
                </c:pt>
                <c:pt idx="36">
                  <c:v>1.166</c:v>
                </c:pt>
                <c:pt idx="37">
                  <c:v>1.214</c:v>
                </c:pt>
                <c:pt idx="38">
                  <c:v>1.261</c:v>
                </c:pt>
                <c:pt idx="39">
                  <c:v>1.309</c:v>
                </c:pt>
                <c:pt idx="40">
                  <c:v>1.357</c:v>
                </c:pt>
                <c:pt idx="41">
                  <c:v>1.404</c:v>
                </c:pt>
                <c:pt idx="42">
                  <c:v>1.452</c:v>
                </c:pt>
                <c:pt idx="43">
                  <c:v>1.499</c:v>
                </c:pt>
                <c:pt idx="44">
                  <c:v>1.547</c:v>
                </c:pt>
                <c:pt idx="45">
                  <c:v>1.595</c:v>
                </c:pt>
                <c:pt idx="46">
                  <c:v>1.642</c:v>
                </c:pt>
                <c:pt idx="47">
                  <c:v>1.69</c:v>
                </c:pt>
                <c:pt idx="48">
                  <c:v>1.738</c:v>
                </c:pt>
                <c:pt idx="49">
                  <c:v>1.785</c:v>
                </c:pt>
                <c:pt idx="50">
                  <c:v>1.833</c:v>
                </c:pt>
                <c:pt idx="51">
                  <c:v>1.88</c:v>
                </c:pt>
                <c:pt idx="52">
                  <c:v>1.928</c:v>
                </c:pt>
                <c:pt idx="53">
                  <c:v>1.975</c:v>
                </c:pt>
                <c:pt idx="54">
                  <c:v>2.023</c:v>
                </c:pt>
                <c:pt idx="55">
                  <c:v>2.07</c:v>
                </c:pt>
                <c:pt idx="56">
                  <c:v>2.118</c:v>
                </c:pt>
                <c:pt idx="57">
                  <c:v>2.166</c:v>
                </c:pt>
                <c:pt idx="58">
                  <c:v>2.213</c:v>
                </c:pt>
                <c:pt idx="59">
                  <c:v>2.261</c:v>
                </c:pt>
                <c:pt idx="60">
                  <c:v>2.308</c:v>
                </c:pt>
                <c:pt idx="61">
                  <c:v>2.355</c:v>
                </c:pt>
                <c:pt idx="62">
                  <c:v>2.403</c:v>
                </c:pt>
                <c:pt idx="63">
                  <c:v>2.45</c:v>
                </c:pt>
                <c:pt idx="64">
                  <c:v>2.498</c:v>
                </c:pt>
                <c:pt idx="65">
                  <c:v>2.545</c:v>
                </c:pt>
                <c:pt idx="66">
                  <c:v>2.592</c:v>
                </c:pt>
                <c:pt idx="67">
                  <c:v>2.64</c:v>
                </c:pt>
                <c:pt idx="68">
                  <c:v>2.687</c:v>
                </c:pt>
                <c:pt idx="69">
                  <c:v>2.734</c:v>
                </c:pt>
                <c:pt idx="70">
                  <c:v>2.781</c:v>
                </c:pt>
                <c:pt idx="71">
                  <c:v>2.829</c:v>
                </c:pt>
                <c:pt idx="72">
                  <c:v>2.876</c:v>
                </c:pt>
                <c:pt idx="73">
                  <c:v>2.923</c:v>
                </c:pt>
                <c:pt idx="74">
                  <c:v>2.97</c:v>
                </c:pt>
                <c:pt idx="75">
                  <c:v>3.017</c:v>
                </c:pt>
                <c:pt idx="76">
                  <c:v>3.064</c:v>
                </c:pt>
                <c:pt idx="77">
                  <c:v>3.11</c:v>
                </c:pt>
                <c:pt idx="78">
                  <c:v>3.157</c:v>
                </c:pt>
                <c:pt idx="79">
                  <c:v>3.204</c:v>
                </c:pt>
                <c:pt idx="80">
                  <c:v>3.25</c:v>
                </c:pt>
                <c:pt idx="81">
                  <c:v>3.297</c:v>
                </c:pt>
                <c:pt idx="82">
                  <c:v>3.343</c:v>
                </c:pt>
                <c:pt idx="83">
                  <c:v>3.389</c:v>
                </c:pt>
                <c:pt idx="84">
                  <c:v>3.435</c:v>
                </c:pt>
                <c:pt idx="87">
                  <c:v>     IDEAL FIT</c:v>
                </c:pt>
                <c:pt idx="88">
                  <c:v>     U</c:v>
                </c:pt>
                <c:pt idx="90">
                  <c:v>3.083</c:v>
                </c:pt>
                <c:pt idx="91">
                  <c:v>3.77</c:v>
                </c:pt>
                <c:pt idx="92">
                  <c:v>4.504</c:v>
                </c:pt>
                <c:pt idx="93">
                  <c:v>5.087</c:v>
                </c:pt>
                <c:pt idx="94">
                  <c:v>5.605</c:v>
                </c:pt>
                <c:pt idx="95">
                  <c:v>6.116</c:v>
                </c:pt>
              </c:strCache>
            </c:strRef>
          </c:xVal>
          <c:yVal>
            <c:numRef>
              <c:f>TEACHPRO!$Q$24:$Q$188</c:f>
              <c:numCache>
                <c:ptCount val="165"/>
                <c:pt idx="87">
                  <c:v>0</c:v>
                </c:pt>
                <c:pt idx="88">
                  <c:v>0</c:v>
                </c:pt>
                <c:pt idx="90">
                  <c:v>0.4979</c:v>
                </c:pt>
                <c:pt idx="91">
                  <c:v>0.9702</c:v>
                </c:pt>
                <c:pt idx="92">
                  <c:v>2.0797</c:v>
                </c:pt>
                <c:pt idx="93">
                  <c:v>4.0527</c:v>
                </c:pt>
                <c:pt idx="94">
                  <c:v>7.8975</c:v>
                </c:pt>
                <c:pt idx="95">
                  <c:v>16.9289</c:v>
                </c:pt>
              </c:numCache>
            </c:numRef>
          </c:yVal>
          <c:smooth val="0"/>
        </c:ser>
        <c:axId val="24427127"/>
        <c:axId val="18517552"/>
      </c:scatterChart>
      <c:valAx>
        <c:axId val="24427127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Windspeed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crossAx val="18517552"/>
        <c:crosses val="autoZero"/>
        <c:crossBetween val="midCat"/>
        <c:dispUnits/>
      </c:valAx>
      <c:valAx>
        <c:axId val="18517552"/>
        <c:scaling>
          <c:orientation val="minMax"/>
          <c:max val="3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4271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838200</xdr:colOff>
      <xdr:row>12</xdr:row>
      <xdr:rowOff>0</xdr:rowOff>
    </xdr:from>
    <xdr:to>
      <xdr:col>17</xdr:col>
      <xdr:colOff>828675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9115425" y="2571750"/>
        <a:ext cx="37242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990600</xdr:colOff>
      <xdr:row>12</xdr:row>
      <xdr:rowOff>9525</xdr:rowOff>
    </xdr:from>
    <xdr:to>
      <xdr:col>21</xdr:col>
      <xdr:colOff>914400</xdr:colOff>
      <xdr:row>24</xdr:row>
      <xdr:rowOff>161925</xdr:rowOff>
    </xdr:to>
    <xdr:graphicFrame>
      <xdr:nvGraphicFramePr>
        <xdr:cNvPr id="2" name="Chart 2"/>
        <xdr:cNvGraphicFramePr/>
      </xdr:nvGraphicFramePr>
      <xdr:xfrm>
        <a:off x="13001625" y="2581275"/>
        <a:ext cx="381000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876925"/>
    <xdr:graphicFrame>
      <xdr:nvGraphicFramePr>
        <xdr:cNvPr id="1" name="Shape 1025"/>
        <xdr:cNvGraphicFramePr/>
      </xdr:nvGraphicFramePr>
      <xdr:xfrm>
        <a:off x="0" y="0"/>
        <a:ext cx="9572625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121"/>
  <sheetViews>
    <sheetView showGridLines="0" tabSelected="1" zoomScale="75" zoomScaleNormal="75" workbookViewId="0" topLeftCell="N1">
      <selection activeCell="P10" sqref="P10"/>
    </sheetView>
  </sheetViews>
  <sheetFormatPr defaultColWidth="9.796875" defaultRowHeight="15"/>
  <cols>
    <col min="1" max="1" width="5.796875" style="0" customWidth="1"/>
    <col min="2" max="2" width="9.19921875" style="0" customWidth="1"/>
    <col min="3" max="3" width="5.296875" style="0" customWidth="1"/>
    <col min="4" max="4" width="6.19921875" style="0" customWidth="1"/>
    <col min="5" max="6" width="6.09765625" style="0" customWidth="1"/>
    <col min="7" max="7" width="6.19921875" style="0" customWidth="1"/>
    <col min="8" max="8" width="8.69921875" style="0" customWidth="1"/>
    <col min="9" max="9" width="6.09765625" style="0" customWidth="1"/>
    <col min="10" max="10" width="6" style="0" customWidth="1"/>
    <col min="12" max="12" width="5.296875" style="0" customWidth="1"/>
    <col min="13" max="13" width="6.09765625" style="0" customWidth="1"/>
    <col min="15" max="15" width="10.59765625" style="0" customWidth="1"/>
    <col min="17" max="17" width="9" style="0" customWidth="1"/>
    <col min="18" max="18" width="11.3984375" style="0" customWidth="1"/>
  </cols>
  <sheetData>
    <row r="1" spans="1:22" ht="21" thickTop="1">
      <c r="A1" s="11"/>
      <c r="B1" s="12"/>
      <c r="C1" s="12"/>
      <c r="D1" s="12"/>
      <c r="E1" s="12"/>
      <c r="F1" s="13"/>
      <c r="G1" s="10"/>
      <c r="H1" s="10"/>
      <c r="O1" s="11" t="s">
        <v>0</v>
      </c>
      <c r="P1" s="10"/>
      <c r="Q1" s="10"/>
      <c r="R1" s="10"/>
      <c r="S1" s="10"/>
      <c r="U1" s="10"/>
      <c r="V1" s="10"/>
    </row>
    <row r="2" spans="1:22" ht="20.25">
      <c r="A2" s="11"/>
      <c r="B2" s="15"/>
      <c r="C2" s="15"/>
      <c r="D2" s="15"/>
      <c r="E2" s="15"/>
      <c r="F2" s="15"/>
      <c r="G2" s="10"/>
      <c r="H2" s="10"/>
      <c r="O2" s="14" t="s">
        <v>52</v>
      </c>
      <c r="P2" s="10"/>
      <c r="Q2" s="10"/>
      <c r="R2" s="17"/>
      <c r="U2" s="10"/>
      <c r="V2" s="10"/>
    </row>
    <row r="3" spans="1:22" ht="20.25">
      <c r="A3" s="11"/>
      <c r="B3" s="15"/>
      <c r="C3" s="15"/>
      <c r="D3" s="15"/>
      <c r="E3" s="15"/>
      <c r="F3" s="15"/>
      <c r="G3" s="10"/>
      <c r="H3" s="10"/>
      <c r="O3" s="40" t="s">
        <v>48</v>
      </c>
      <c r="P3" s="10"/>
      <c r="Q3" s="10"/>
      <c r="R3" s="17"/>
      <c r="T3" s="40"/>
      <c r="U3" s="10"/>
      <c r="V3" s="10"/>
    </row>
    <row r="4" spans="1:22" ht="20.25">
      <c r="A4" s="11"/>
      <c r="B4" s="15"/>
      <c r="C4" s="15"/>
      <c r="D4" s="15"/>
      <c r="E4" s="15"/>
      <c r="F4" s="15"/>
      <c r="G4" s="10"/>
      <c r="H4" s="10"/>
      <c r="O4" s="11"/>
      <c r="P4" s="10"/>
      <c r="Q4" s="10"/>
      <c r="R4" s="10"/>
      <c r="S4" s="10"/>
      <c r="U4" s="10"/>
      <c r="V4" s="10"/>
    </row>
    <row r="5" spans="1:22" ht="15.75">
      <c r="A5" s="14"/>
      <c r="B5" s="15"/>
      <c r="C5" s="15"/>
      <c r="D5" s="15"/>
      <c r="E5" s="15"/>
      <c r="F5" s="15"/>
      <c r="G5" s="10"/>
      <c r="H5" s="10"/>
      <c r="O5" s="18" t="s">
        <v>49</v>
      </c>
      <c r="P5" s="18"/>
      <c r="Q5" s="10"/>
      <c r="R5" s="10"/>
      <c r="S5" s="18" t="s">
        <v>45</v>
      </c>
      <c r="T5" s="18"/>
      <c r="U5" s="10"/>
      <c r="V5" s="10"/>
    </row>
    <row r="6" spans="1:22" ht="15">
      <c r="A6" s="16"/>
      <c r="B6" s="10"/>
      <c r="C6" s="10"/>
      <c r="D6" s="10"/>
      <c r="E6" s="17"/>
      <c r="F6" s="15"/>
      <c r="G6" s="10"/>
      <c r="H6" s="10"/>
      <c r="O6" s="21" t="s">
        <v>43</v>
      </c>
      <c r="P6" s="21" t="s">
        <v>44</v>
      </c>
      <c r="Q6" s="21" t="s">
        <v>42</v>
      </c>
      <c r="R6" s="19" t="s">
        <v>39</v>
      </c>
      <c r="S6" s="32" t="s">
        <v>46</v>
      </c>
      <c r="T6" s="33"/>
      <c r="U6" s="34">
        <f>-1.2*1030*P10*V10</f>
        <v>-0.24720000000000003</v>
      </c>
      <c r="V6" s="35" t="s">
        <v>1</v>
      </c>
    </row>
    <row r="7" spans="1:22" ht="15">
      <c r="A7" s="13"/>
      <c r="B7" s="18"/>
      <c r="C7" s="10"/>
      <c r="D7" s="10"/>
      <c r="E7" s="17"/>
      <c r="F7" s="15"/>
      <c r="G7" s="10"/>
      <c r="H7" s="10"/>
      <c r="N7" s="5"/>
      <c r="O7" s="22">
        <v>0.03</v>
      </c>
      <c r="P7" s="22">
        <v>0</v>
      </c>
      <c r="Q7" s="22">
        <v>300</v>
      </c>
      <c r="R7" s="31">
        <v>0.4</v>
      </c>
      <c r="S7" s="36" t="s">
        <v>47</v>
      </c>
      <c r="T7" s="37"/>
      <c r="U7" s="38">
        <f>$Q$7*$P$10^2/(9.81*$R$7*$V$10)</f>
        <v>3058.1039755351685</v>
      </c>
      <c r="V7" s="39" t="s">
        <v>2</v>
      </c>
    </row>
    <row r="8" spans="5:21" ht="15">
      <c r="E8" s="7"/>
      <c r="F8" s="6"/>
      <c r="O8" s="3"/>
      <c r="P8" s="8"/>
      <c r="Q8" s="8"/>
      <c r="R8" s="8"/>
      <c r="S8" s="10" t="s">
        <v>40</v>
      </c>
      <c r="U8" s="9">
        <f>IF($U$7&lt;0,0,1)</f>
        <v>1</v>
      </c>
    </row>
    <row r="9" spans="1:22" ht="15">
      <c r="A9" s="2"/>
      <c r="B9" s="1"/>
      <c r="E9" s="7"/>
      <c r="F9" s="6"/>
      <c r="O9" s="41" t="s">
        <v>50</v>
      </c>
      <c r="P9" s="10"/>
      <c r="Q9" s="10"/>
      <c r="R9" s="10"/>
      <c r="S9" s="10" t="s">
        <v>41</v>
      </c>
      <c r="T9" s="10"/>
      <c r="U9" s="44" t="s">
        <v>51</v>
      </c>
      <c r="V9" s="10"/>
    </row>
    <row r="10" spans="1:23" ht="15">
      <c r="A10" s="6"/>
      <c r="B10" s="7"/>
      <c r="C10" s="7"/>
      <c r="D10" s="7"/>
      <c r="E10" s="7"/>
      <c r="F10" s="6"/>
      <c r="O10" s="26" t="s">
        <v>3</v>
      </c>
      <c r="P10" s="29">
        <v>0.2</v>
      </c>
      <c r="Q10" s="20"/>
      <c r="R10" s="10"/>
      <c r="S10" s="10"/>
      <c r="T10" s="10"/>
      <c r="U10" s="24" t="s">
        <v>4</v>
      </c>
      <c r="V10" s="30">
        <v>0.001</v>
      </c>
      <c r="W10" s="4"/>
    </row>
    <row r="11" spans="1:22" ht="15">
      <c r="A11" s="6"/>
      <c r="B11" s="6"/>
      <c r="C11" s="6"/>
      <c r="D11" s="6"/>
      <c r="E11" s="6"/>
      <c r="O11" s="42" t="s">
        <v>5</v>
      </c>
      <c r="P11" s="43">
        <f>T121</f>
        <v>36.06024109055621</v>
      </c>
      <c r="Q11" s="10"/>
      <c r="R11" s="10"/>
      <c r="S11" s="10"/>
      <c r="T11" s="23"/>
      <c r="U11" s="45" t="s">
        <v>5</v>
      </c>
      <c r="V11" s="46">
        <f>U121</f>
        <v>194.3838885837822</v>
      </c>
    </row>
    <row r="12" spans="16:22" ht="15">
      <c r="P12" s="10"/>
      <c r="Q12" s="10"/>
      <c r="R12" s="25"/>
      <c r="S12" s="10"/>
      <c r="T12" s="10"/>
      <c r="U12" s="10"/>
      <c r="V12" s="10"/>
    </row>
    <row r="13" spans="16:22" ht="15">
      <c r="P13" s="10"/>
      <c r="Q13" s="10"/>
      <c r="R13" s="10"/>
      <c r="S13" s="10"/>
      <c r="T13" s="10"/>
      <c r="U13" s="10"/>
      <c r="V13" s="10"/>
    </row>
    <row r="14" spans="8:12" ht="15">
      <c r="H14" s="27"/>
      <c r="I14" s="15"/>
      <c r="J14" s="15"/>
      <c r="K14" s="15"/>
      <c r="L14" s="6"/>
    </row>
    <row r="15" spans="8:12" ht="15">
      <c r="H15" s="27"/>
      <c r="I15" s="28"/>
      <c r="J15" s="17"/>
      <c r="K15" s="17"/>
      <c r="L15" s="6"/>
    </row>
    <row r="16" spans="8:12" ht="15">
      <c r="H16" s="27"/>
      <c r="I16" s="28"/>
      <c r="J16" s="17"/>
      <c r="K16" s="17"/>
      <c r="L16" s="6"/>
    </row>
    <row r="17" spans="8:11" ht="15">
      <c r="H17" s="6"/>
      <c r="I17" s="6"/>
      <c r="J17" s="6"/>
      <c r="K17" s="6"/>
    </row>
    <row r="19" spans="1:13" ht="15">
      <c r="A19" s="58"/>
      <c r="B19" s="58"/>
      <c r="C19" s="58"/>
      <c r="D19" s="59" t="s">
        <v>6</v>
      </c>
      <c r="E19" s="58"/>
      <c r="F19" s="59" t="s">
        <v>7</v>
      </c>
      <c r="G19" s="58"/>
      <c r="H19" s="60"/>
      <c r="I19" s="59" t="s">
        <v>8</v>
      </c>
      <c r="J19" s="58"/>
      <c r="K19" s="58"/>
      <c r="L19" s="59" t="s">
        <v>9</v>
      </c>
      <c r="M19" s="58"/>
    </row>
    <row r="20" spans="1:13" ht="15">
      <c r="A20" s="59" t="s">
        <v>10</v>
      </c>
      <c r="B20" s="58"/>
      <c r="C20" s="58"/>
      <c r="D20" s="59" t="s">
        <v>11</v>
      </c>
      <c r="E20" s="58"/>
      <c r="F20" s="59" t="s">
        <v>11</v>
      </c>
      <c r="G20" s="58"/>
      <c r="H20" s="60"/>
      <c r="I20" s="59" t="s">
        <v>12</v>
      </c>
      <c r="J20" s="58"/>
      <c r="K20" s="58"/>
      <c r="L20" s="59" t="s">
        <v>13</v>
      </c>
      <c r="M20" s="58"/>
    </row>
    <row r="21" spans="1:13" ht="15">
      <c r="A21" s="58"/>
      <c r="B21" s="58"/>
      <c r="C21" s="58"/>
      <c r="D21" s="58"/>
      <c r="E21" s="58"/>
      <c r="F21" s="58"/>
      <c r="G21" s="58"/>
      <c r="H21" s="60"/>
      <c r="I21" s="58"/>
      <c r="J21" s="58"/>
      <c r="K21" s="58"/>
      <c r="L21" s="58"/>
      <c r="M21" s="58"/>
    </row>
    <row r="22" spans="1:13" ht="15">
      <c r="A22" s="59" t="s">
        <v>14</v>
      </c>
      <c r="B22" s="59" t="s">
        <v>15</v>
      </c>
      <c r="C22" s="59" t="s">
        <v>16</v>
      </c>
      <c r="D22" s="59" t="s">
        <v>35</v>
      </c>
      <c r="E22" s="59" t="s">
        <v>36</v>
      </c>
      <c r="F22" s="59" t="s">
        <v>37</v>
      </c>
      <c r="G22" s="59" t="s">
        <v>38</v>
      </c>
      <c r="H22" s="60"/>
      <c r="I22" s="59" t="s">
        <v>21</v>
      </c>
      <c r="J22" s="59" t="s">
        <v>22</v>
      </c>
      <c r="K22" s="58"/>
      <c r="L22" s="61" t="s">
        <v>23</v>
      </c>
      <c r="M22" s="61" t="s">
        <v>24</v>
      </c>
    </row>
    <row r="23" spans="1:13" ht="15">
      <c r="A23" s="58"/>
      <c r="B23" s="58"/>
      <c r="C23" s="58"/>
      <c r="D23" s="58"/>
      <c r="E23" s="58"/>
      <c r="F23" s="58"/>
      <c r="G23" s="58"/>
      <c r="H23" s="60"/>
      <c r="I23" s="58"/>
      <c r="J23" s="58"/>
      <c r="K23" s="58"/>
      <c r="L23" s="58"/>
      <c r="M23" s="58"/>
    </row>
    <row r="24" spans="1:13" ht="15">
      <c r="A24" s="62">
        <v>0.01</v>
      </c>
      <c r="B24" s="63">
        <f aca="true" t="shared" si="0" ref="B24:B55">(A24-$P$7)/$U$7</f>
        <v>3.2699999999999996E-06</v>
      </c>
      <c r="C24" s="64">
        <f>(1-15*B24)^0.25</f>
        <v>0.9999877372744402</v>
      </c>
      <c r="D24" s="63">
        <f aca="true" t="shared" si="1" ref="D24:D55">-5*B24</f>
        <v>-1.6349999999999998E-05</v>
      </c>
      <c r="E24" s="63">
        <f aca="true" t="shared" si="2" ref="E24:E55">2*LN((1+C24)/2)+LN((1+C24*C24)/2)-2*ATAN(C24)+PI()/2</f>
        <v>-1.226268796572505E-05</v>
      </c>
      <c r="F24" s="63">
        <f aca="true" t="shared" si="3" ref="F24:F55">-5*B24</f>
        <v>-1.6349999999999998E-05</v>
      </c>
      <c r="G24" s="63">
        <f aca="true" t="shared" si="4" ref="G24:G55">2*LN((1+C24*C24)/2)</f>
        <v>-2.4525451118749906E-05</v>
      </c>
      <c r="H24" s="60"/>
      <c r="I24" s="63">
        <f>IF($U$8=1,D24,E24)</f>
        <v>-1.6349999999999998E-05</v>
      </c>
      <c r="J24" s="63">
        <f>IF($U$8=1,F24,G24)</f>
        <v>-1.6349999999999998E-05</v>
      </c>
      <c r="K24" s="58"/>
      <c r="L24" s="62">
        <f aca="true" t="shared" si="5" ref="L24:L55">($P$10/$R$7)*(LN((A24-$P$7)/$O$7)-I24)</f>
        <v>-0.5492979693340547</v>
      </c>
      <c r="M24" s="65">
        <f>$Q$7+($V$10/$R$7)*(LN((A24-$P$7)/$O$7)-J24)</f>
        <v>299.9972535101533</v>
      </c>
    </row>
    <row r="25" spans="1:13" ht="15">
      <c r="A25" s="50">
        <f aca="true" t="shared" si="6" ref="A25:A56">A24*1.1</f>
        <v>0.011000000000000001</v>
      </c>
      <c r="B25" s="51">
        <f t="shared" si="0"/>
        <v>3.597E-06</v>
      </c>
      <c r="C25" s="64">
        <f aca="true" t="shared" si="7" ref="C25:C88">(1-15*B25)^0.25</f>
        <v>0.9999865109770718</v>
      </c>
      <c r="D25" s="51">
        <f t="shared" si="1"/>
        <v>-1.7985E-05</v>
      </c>
      <c r="E25" s="51">
        <f t="shared" si="2"/>
        <v>-1.3488977439246597E-05</v>
      </c>
      <c r="F25" s="51">
        <f t="shared" si="3"/>
        <v>-1.7985E-05</v>
      </c>
      <c r="G25" s="51">
        <f t="shared" si="4"/>
        <v>-2.697804585552113E-05</v>
      </c>
      <c r="H25" s="49"/>
      <c r="I25" s="51">
        <f aca="true" t="shared" si="8" ref="I25:I88">IF($U$8=1,D25,E25)</f>
        <v>-1.7985E-05</v>
      </c>
      <c r="J25" s="51">
        <f aca="true" t="shared" si="9" ref="J25:J88">IF($U$8=1,F25,G25)</f>
        <v>-1.7985E-05</v>
      </c>
      <c r="K25" s="47"/>
      <c r="L25" s="50">
        <f t="shared" si="5"/>
        <v>-0.5016420619318924</v>
      </c>
      <c r="M25" s="65">
        <f aca="true" t="shared" si="10" ref="M25:M88">$Q$7+($V$10/$R$7)*(LN((A25-$P$7)/$O$7)-J25)</f>
        <v>299.99749178969034</v>
      </c>
    </row>
    <row r="26" spans="1:13" ht="15">
      <c r="A26" s="50">
        <f t="shared" si="6"/>
        <v>0.012100000000000001</v>
      </c>
      <c r="B26" s="51">
        <f t="shared" si="0"/>
        <v>3.9567E-06</v>
      </c>
      <c r="C26" s="64">
        <f t="shared" si="7"/>
        <v>0.9999851620447558</v>
      </c>
      <c r="D26" s="51">
        <f t="shared" si="1"/>
        <v>-1.9783499999999998E-05</v>
      </c>
      <c r="E26" s="51">
        <f t="shared" si="2"/>
        <v>-1.483790020206932E-05</v>
      </c>
      <c r="F26" s="51">
        <f t="shared" si="3"/>
        <v>-1.9783499999999998E-05</v>
      </c>
      <c r="G26" s="51">
        <f t="shared" si="4"/>
        <v>-2.9675910487132184E-05</v>
      </c>
      <c r="H26" s="49"/>
      <c r="I26" s="51">
        <f t="shared" si="8"/>
        <v>-1.9783499999999998E-05</v>
      </c>
      <c r="J26" s="51">
        <f t="shared" si="9"/>
        <v>-1.9783499999999998E-05</v>
      </c>
      <c r="K26" s="47"/>
      <c r="L26" s="50">
        <f t="shared" si="5"/>
        <v>-0.45398607277972997</v>
      </c>
      <c r="M26" s="65">
        <f t="shared" si="10"/>
        <v>299.9977300696361</v>
      </c>
    </row>
    <row r="27" spans="1:13" ht="15">
      <c r="A27" s="50">
        <f t="shared" si="6"/>
        <v>0.013310000000000002</v>
      </c>
      <c r="B27" s="51">
        <f t="shared" si="0"/>
        <v>4.3523700000000005E-06</v>
      </c>
      <c r="C27" s="64">
        <f t="shared" si="7"/>
        <v>0.9999836782129032</v>
      </c>
      <c r="D27" s="51">
        <f t="shared" si="1"/>
        <v>-2.1761850000000002E-05</v>
      </c>
      <c r="E27" s="51">
        <f t="shared" si="2"/>
        <v>-1.632172049559344E-05</v>
      </c>
      <c r="F27" s="51">
        <f t="shared" si="3"/>
        <v>-2.1761850000000002E-05</v>
      </c>
      <c r="G27" s="51">
        <f t="shared" si="4"/>
        <v>-3.264357419213027E-05</v>
      </c>
      <c r="H27" s="49"/>
      <c r="I27" s="51">
        <f t="shared" si="8"/>
        <v>-2.1761850000000002E-05</v>
      </c>
      <c r="J27" s="51">
        <f t="shared" si="9"/>
        <v>-2.1761850000000002E-05</v>
      </c>
      <c r="K27" s="47"/>
      <c r="L27" s="50">
        <f t="shared" si="5"/>
        <v>-0.40632999370256745</v>
      </c>
      <c r="M27" s="65">
        <f t="shared" si="10"/>
        <v>299.9979683500315</v>
      </c>
    </row>
    <row r="28" spans="1:13" ht="15">
      <c r="A28" s="50">
        <f t="shared" si="6"/>
        <v>0.014641000000000003</v>
      </c>
      <c r="B28" s="51">
        <f t="shared" si="0"/>
        <v>4.7876070000000005E-06</v>
      </c>
      <c r="C28" s="64">
        <f t="shared" si="7"/>
        <v>0.9999820459902361</v>
      </c>
      <c r="D28" s="51">
        <f t="shared" si="1"/>
        <v>-2.3938035000000003E-05</v>
      </c>
      <c r="E28" s="51">
        <f t="shared" si="2"/>
        <v>-1.795392917580685E-05</v>
      </c>
      <c r="F28" s="51">
        <f t="shared" si="3"/>
        <v>-2.3938035000000003E-05</v>
      </c>
      <c r="G28" s="51">
        <f t="shared" si="4"/>
        <v>-3.590801952596283E-05</v>
      </c>
      <c r="H28" s="49"/>
      <c r="I28" s="51">
        <f t="shared" si="8"/>
        <v>-2.3938035000000003E-05</v>
      </c>
      <c r="J28" s="51">
        <f t="shared" si="9"/>
        <v>-2.3938035000000003E-05</v>
      </c>
      <c r="K28" s="47"/>
      <c r="L28" s="50">
        <f t="shared" si="5"/>
        <v>-0.358673815707905</v>
      </c>
      <c r="M28" s="65">
        <f t="shared" si="10"/>
        <v>299.99820663092146</v>
      </c>
    </row>
    <row r="29" spans="1:13" ht="15">
      <c r="A29" s="50">
        <f t="shared" si="6"/>
        <v>0.016105100000000004</v>
      </c>
      <c r="B29" s="51">
        <f t="shared" si="0"/>
        <v>5.266367700000001E-06</v>
      </c>
      <c r="C29" s="64">
        <f t="shared" si="7"/>
        <v>0.9999802505360708</v>
      </c>
      <c r="D29" s="51">
        <f t="shared" si="1"/>
        <v>-2.6331838500000006E-05</v>
      </c>
      <c r="E29" s="51">
        <f t="shared" si="2"/>
        <v>-1.9749366416910163E-05</v>
      </c>
      <c r="F29" s="51">
        <f t="shared" si="3"/>
        <v>-2.6331838500000006E-05</v>
      </c>
      <c r="G29" s="51">
        <f t="shared" si="4"/>
        <v>-3.94989278559086E-05</v>
      </c>
      <c r="H29" s="49"/>
      <c r="I29" s="51">
        <f t="shared" si="8"/>
        <v>-2.6331838500000006E-05</v>
      </c>
      <c r="J29" s="51">
        <f t="shared" si="9"/>
        <v>-2.6331838500000006E-05</v>
      </c>
      <c r="K29" s="47"/>
      <c r="L29" s="50">
        <f t="shared" si="5"/>
        <v>-0.31101752890399254</v>
      </c>
      <c r="M29" s="65">
        <f t="shared" si="10"/>
        <v>299.99844491235547</v>
      </c>
    </row>
    <row r="30" spans="1:13" ht="15">
      <c r="A30" s="50">
        <f t="shared" si="6"/>
        <v>0.017715610000000007</v>
      </c>
      <c r="B30" s="51">
        <f t="shared" si="0"/>
        <v>5.7930044700000015E-06</v>
      </c>
      <c r="C30" s="64">
        <f t="shared" si="7"/>
        <v>0.9999782755253186</v>
      </c>
      <c r="D30" s="51">
        <f t="shared" si="1"/>
        <v>-2.896502235000001E-05</v>
      </c>
      <c r="E30" s="51">
        <f t="shared" si="2"/>
        <v>-2.1724356690677737E-05</v>
      </c>
      <c r="F30" s="51">
        <f t="shared" si="3"/>
        <v>-2.896502235000001E-05</v>
      </c>
      <c r="G30" s="51">
        <f t="shared" si="4"/>
        <v>-4.344894935949542E-05</v>
      </c>
      <c r="H30" s="49"/>
      <c r="I30" s="51">
        <f t="shared" si="8"/>
        <v>-2.896502235000001E-05</v>
      </c>
      <c r="J30" s="51">
        <f t="shared" si="9"/>
        <v>-2.896502235000001E-05</v>
      </c>
      <c r="K30" s="47"/>
      <c r="L30" s="50">
        <f t="shared" si="5"/>
        <v>-0.2633611224099051</v>
      </c>
      <c r="M30" s="65">
        <f t="shared" si="10"/>
        <v>299.9986831943879</v>
      </c>
    </row>
    <row r="31" spans="1:13" ht="15">
      <c r="A31" s="50">
        <f t="shared" si="6"/>
        <v>0.019487171000000008</v>
      </c>
      <c r="B31" s="51">
        <f t="shared" si="0"/>
        <v>6.372304917000002E-06</v>
      </c>
      <c r="C31" s="64">
        <f t="shared" si="7"/>
        <v>0.999976102999975</v>
      </c>
      <c r="D31" s="51">
        <f t="shared" si="1"/>
        <v>-3.186152458500001E-05</v>
      </c>
      <c r="E31" s="51">
        <f t="shared" si="2"/>
        <v>-2.3896857254790405E-05</v>
      </c>
      <c r="F31" s="51">
        <f t="shared" si="3"/>
        <v>-3.186152458500001E-05</v>
      </c>
      <c r="G31" s="51">
        <f t="shared" si="4"/>
        <v>-4.77940000453727E-05</v>
      </c>
      <c r="H31" s="49"/>
      <c r="I31" s="51">
        <f t="shared" si="8"/>
        <v>-3.186152458500001E-05</v>
      </c>
      <c r="J31" s="51">
        <f t="shared" si="9"/>
        <v>-3.186152458500001E-05</v>
      </c>
      <c r="K31" s="47"/>
      <c r="L31" s="50">
        <f t="shared" si="5"/>
        <v>-0.21570458425662511</v>
      </c>
      <c r="M31" s="65">
        <f t="shared" si="10"/>
        <v>299.99892147707874</v>
      </c>
    </row>
    <row r="32" spans="1:13" ht="15">
      <c r="A32" s="50">
        <f t="shared" si="6"/>
        <v>0.021435888100000012</v>
      </c>
      <c r="B32" s="51">
        <f t="shared" si="0"/>
        <v>7.009535408700003E-06</v>
      </c>
      <c r="C32" s="64">
        <f t="shared" si="7"/>
        <v>0.9999737132057422</v>
      </c>
      <c r="D32" s="51">
        <f t="shared" si="1"/>
        <v>-3.504767704350002E-05</v>
      </c>
      <c r="E32" s="51">
        <f t="shared" si="2"/>
        <v>-2.6286621504389984E-05</v>
      </c>
      <c r="F32" s="51">
        <f t="shared" si="3"/>
        <v>-3.504767704350002E-05</v>
      </c>
      <c r="G32" s="51">
        <f t="shared" si="4"/>
        <v>-5.2573588509306743E-05</v>
      </c>
      <c r="H32" s="49"/>
      <c r="I32" s="51">
        <f t="shared" si="8"/>
        <v>-3.504767704350002E-05</v>
      </c>
      <c r="J32" s="51">
        <f t="shared" si="9"/>
        <v>-3.504767704350002E-05</v>
      </c>
      <c r="K32" s="47"/>
      <c r="L32" s="50">
        <f t="shared" si="5"/>
        <v>-0.1680479012782334</v>
      </c>
      <c r="M32" s="65">
        <f t="shared" si="10"/>
        <v>299.9991597604936</v>
      </c>
    </row>
    <row r="33" spans="1:13" ht="15">
      <c r="A33" s="50">
        <f t="shared" si="6"/>
        <v>0.023579476910000015</v>
      </c>
      <c r="B33" s="51">
        <f t="shared" si="0"/>
        <v>7.710488949570005E-06</v>
      </c>
      <c r="C33" s="64">
        <f t="shared" si="7"/>
        <v>0.9999710844122964</v>
      </c>
      <c r="D33" s="51">
        <f t="shared" si="1"/>
        <v>-3.8552444747850025E-05</v>
      </c>
      <c r="E33" s="51">
        <f t="shared" si="2"/>
        <v>-2.8915378669891467E-05</v>
      </c>
      <c r="F33" s="51">
        <f t="shared" si="3"/>
        <v>-3.8552444747850025E-05</v>
      </c>
      <c r="G33" s="51">
        <f t="shared" si="4"/>
        <v>-5.7831175399114336E-05</v>
      </c>
      <c r="H33" s="49"/>
      <c r="I33" s="51">
        <f t="shared" si="8"/>
        <v>-3.8552444747850025E-05</v>
      </c>
      <c r="J33" s="51">
        <f t="shared" si="9"/>
        <v>-3.8552444747850025E-05</v>
      </c>
      <c r="K33" s="47"/>
      <c r="L33" s="50">
        <f t="shared" si="5"/>
        <v>-0.12039105899221872</v>
      </c>
      <c r="M33" s="65">
        <f t="shared" si="10"/>
        <v>299.99939804470506</v>
      </c>
    </row>
    <row r="34" spans="1:13" ht="15">
      <c r="A34" s="50">
        <f t="shared" si="6"/>
        <v>0.025937424601000018</v>
      </c>
      <c r="B34" s="51">
        <f t="shared" si="0"/>
        <v>8.481537844527005E-06</v>
      </c>
      <c r="C34" s="64">
        <f t="shared" si="7"/>
        <v>0.9999681927155601</v>
      </c>
      <c r="D34" s="51">
        <f t="shared" si="1"/>
        <v>-4.240768922263502E-05</v>
      </c>
      <c r="E34" s="51">
        <f t="shared" si="2"/>
        <v>-3.180703150618136E-05</v>
      </c>
      <c r="F34" s="51">
        <f t="shared" si="3"/>
        <v>-4.240768922263502E-05</v>
      </c>
      <c r="G34" s="51">
        <f t="shared" si="4"/>
        <v>-6.361456886893967E-05</v>
      </c>
      <c r="H34" s="49"/>
      <c r="I34" s="51">
        <f t="shared" si="8"/>
        <v>-4.240768922263502E-05</v>
      </c>
      <c r="J34" s="51">
        <f t="shared" si="9"/>
        <v>-4.240768922263502E-05</v>
      </c>
      <c r="K34" s="47"/>
      <c r="L34" s="50">
        <f t="shared" si="5"/>
        <v>-0.07273404146781888</v>
      </c>
      <c r="M34" s="65">
        <f t="shared" si="10"/>
        <v>299.9996363297927</v>
      </c>
    </row>
    <row r="35" spans="1:13" ht="15">
      <c r="A35" s="50">
        <f t="shared" si="6"/>
        <v>0.02853116706110002</v>
      </c>
      <c r="B35" s="51">
        <f t="shared" si="0"/>
        <v>9.329691628979706E-06</v>
      </c>
      <c r="C35" s="64">
        <f t="shared" si="7"/>
        <v>0.999965011820175</v>
      </c>
      <c r="D35" s="51">
        <f t="shared" si="1"/>
        <v>-4.664845814489853E-05</v>
      </c>
      <c r="E35" s="51">
        <f t="shared" si="2"/>
        <v>-3.4987873771097355E-05</v>
      </c>
      <c r="F35" s="51">
        <f t="shared" si="3"/>
        <v>-4.664845814489853E-05</v>
      </c>
      <c r="G35" s="51">
        <f t="shared" si="4"/>
        <v>-6.997635963557931E-05</v>
      </c>
      <c r="H35" s="49"/>
      <c r="I35" s="51">
        <f t="shared" si="8"/>
        <v>-4.664845814489853E-05</v>
      </c>
      <c r="J35" s="51">
        <f t="shared" si="9"/>
        <v>-4.664845814489853E-05</v>
      </c>
      <c r="K35" s="47"/>
      <c r="L35" s="50">
        <f t="shared" si="5"/>
        <v>-0.025076831181195275</v>
      </c>
      <c r="M35" s="65">
        <f t="shared" si="10"/>
        <v>299.9998746158441</v>
      </c>
    </row>
    <row r="36" spans="1:13" ht="15">
      <c r="A36" s="50">
        <f t="shared" si="6"/>
        <v>0.031384283767210024</v>
      </c>
      <c r="B36" s="51">
        <f t="shared" si="0"/>
        <v>1.0262660791877677E-05</v>
      </c>
      <c r="C36" s="64">
        <f t="shared" si="7"/>
        <v>0.9999615128001906</v>
      </c>
      <c r="D36" s="51">
        <f t="shared" si="1"/>
        <v>-5.131330395938838E-05</v>
      </c>
      <c r="E36" s="51">
        <f t="shared" si="2"/>
        <v>-3.8486829478934226E-05</v>
      </c>
      <c r="F36" s="51">
        <f t="shared" si="3"/>
        <v>-5.131330395938838E-05</v>
      </c>
      <c r="G36" s="51">
        <f t="shared" si="4"/>
        <v>-7.697439959983537E-05</v>
      </c>
      <c r="H36" s="49"/>
      <c r="I36" s="51">
        <f t="shared" si="8"/>
        <v>-5.131330395938838E-05</v>
      </c>
      <c r="J36" s="51">
        <f t="shared" si="9"/>
        <v>-5.131330395938838E-05</v>
      </c>
      <c r="K36" s="47"/>
      <c r="L36" s="50">
        <f t="shared" si="5"/>
        <v>0.02258059114387439</v>
      </c>
      <c r="M36" s="65">
        <f t="shared" si="10"/>
        <v>300.0001129029557</v>
      </c>
    </row>
    <row r="37" spans="1:13" ht="15">
      <c r="A37" s="50">
        <f t="shared" si="6"/>
        <v>0.03452271214393103</v>
      </c>
      <c r="B37" s="51">
        <f t="shared" si="0"/>
        <v>1.1288926871065446E-05</v>
      </c>
      <c r="C37" s="64">
        <f t="shared" si="7"/>
        <v>0.9999576638357832</v>
      </c>
      <c r="D37" s="51">
        <f t="shared" si="1"/>
        <v>-5.644463435532723E-05</v>
      </c>
      <c r="E37" s="51">
        <f t="shared" si="2"/>
        <v>-4.23357161101201E-05</v>
      </c>
      <c r="F37" s="51">
        <f t="shared" si="3"/>
        <v>-5.644463435532723E-05</v>
      </c>
      <c r="G37" s="51">
        <f t="shared" si="4"/>
        <v>-8.467232840835973E-05</v>
      </c>
      <c r="H37" s="49"/>
      <c r="I37" s="51">
        <f t="shared" si="8"/>
        <v>-5.644463435532723E-05</v>
      </c>
      <c r="J37" s="51">
        <f t="shared" si="9"/>
        <v>-5.644463435532723E-05</v>
      </c>
      <c r="K37" s="47"/>
      <c r="L37" s="50">
        <f t="shared" si="5"/>
        <v>0.0702382467112349</v>
      </c>
      <c r="M37" s="65">
        <f t="shared" si="10"/>
        <v>300.00035119123356</v>
      </c>
    </row>
    <row r="38" spans="1:13" ht="15">
      <c r="A38" s="50">
        <f t="shared" si="6"/>
        <v>0.03797498335832414</v>
      </c>
      <c r="B38" s="51">
        <f t="shared" si="0"/>
        <v>1.2417819558171992E-05</v>
      </c>
      <c r="C38" s="64">
        <f t="shared" si="7"/>
        <v>0.9999534299235998</v>
      </c>
      <c r="D38" s="51">
        <f t="shared" si="1"/>
        <v>-6.208909779085996E-05</v>
      </c>
      <c r="E38" s="51">
        <f t="shared" si="2"/>
        <v>-4.656953418202825E-05</v>
      </c>
      <c r="F38" s="51">
        <f t="shared" si="3"/>
        <v>-6.208909779085996E-05</v>
      </c>
      <c r="G38" s="51">
        <f t="shared" si="4"/>
        <v>-9.31401527666723E-05</v>
      </c>
      <c r="H38" s="49"/>
      <c r="I38" s="51">
        <f t="shared" si="8"/>
        <v>-6.208909779085996E-05</v>
      </c>
      <c r="J38" s="51">
        <f t="shared" si="9"/>
        <v>-6.208909779085996E-05</v>
      </c>
      <c r="K38" s="47"/>
      <c r="L38" s="50">
        <f t="shared" si="5"/>
        <v>0.11789615884511509</v>
      </c>
      <c r="M38" s="65">
        <f t="shared" si="10"/>
        <v>300.00058948079425</v>
      </c>
    </row>
    <row r="39" spans="1:13" ht="15">
      <c r="A39" s="50">
        <f t="shared" si="6"/>
        <v>0.04177248169415655</v>
      </c>
      <c r="B39" s="51">
        <f t="shared" si="0"/>
        <v>1.365960151398919E-05</v>
      </c>
      <c r="C39" s="64">
        <f t="shared" si="7"/>
        <v>0.9999487725580808</v>
      </c>
      <c r="D39" s="51">
        <f t="shared" si="1"/>
        <v>-6.829800756994595E-05</v>
      </c>
      <c r="E39" s="51">
        <f t="shared" si="2"/>
        <v>-5.122678582281104E-05</v>
      </c>
      <c r="F39" s="51">
        <f t="shared" si="3"/>
        <v>-6.829800756994595E-05</v>
      </c>
      <c r="G39" s="51">
        <f t="shared" si="4"/>
        <v>-0.00010245488379359693</v>
      </c>
      <c r="H39" s="49"/>
      <c r="I39" s="51">
        <f t="shared" si="8"/>
        <v>-6.829800756994595E-05</v>
      </c>
      <c r="J39" s="51">
        <f t="shared" si="9"/>
        <v>-6.829800756994595E-05</v>
      </c>
      <c r="K39" s="47"/>
      <c r="L39" s="50">
        <f t="shared" si="5"/>
        <v>0.16555435320216708</v>
      </c>
      <c r="M39" s="65">
        <f t="shared" si="10"/>
        <v>300.000827771766</v>
      </c>
    </row>
    <row r="40" spans="1:13" ht="15">
      <c r="A40" s="50">
        <f t="shared" si="6"/>
        <v>0.04594972986357221</v>
      </c>
      <c r="B40" s="51">
        <f t="shared" si="0"/>
        <v>1.5025561665388111E-05</v>
      </c>
      <c r="C40" s="64">
        <f t="shared" si="7"/>
        <v>0.9999436493808453</v>
      </c>
      <c r="D40" s="51">
        <f t="shared" si="1"/>
        <v>-7.512780832694055E-05</v>
      </c>
      <c r="E40" s="51">
        <f t="shared" si="2"/>
        <v>-5.63498252617034E-05</v>
      </c>
      <c r="F40" s="51">
        <f t="shared" si="3"/>
        <v>-7.512780832694055E-05</v>
      </c>
      <c r="G40" s="51">
        <f t="shared" si="4"/>
        <v>-0.00011270123824954756</v>
      </c>
      <c r="H40" s="49"/>
      <c r="I40" s="51">
        <f t="shared" si="8"/>
        <v>-7.512780832694055E-05</v>
      </c>
      <c r="J40" s="51">
        <f t="shared" si="9"/>
        <v>-7.512780832694055E-05</v>
      </c>
      <c r="K40" s="47"/>
      <c r="L40" s="50">
        <f t="shared" si="5"/>
        <v>0.21321285800470802</v>
      </c>
      <c r="M40" s="65">
        <f t="shared" si="10"/>
        <v>300.00106606429</v>
      </c>
    </row>
    <row r="41" spans="1:13" ht="15">
      <c r="A41" s="50">
        <f t="shared" si="6"/>
        <v>0.050544702849929436</v>
      </c>
      <c r="B41" s="51">
        <f t="shared" si="0"/>
        <v>1.6528117831926923E-05</v>
      </c>
      <c r="C41" s="64">
        <f t="shared" si="7"/>
        <v>0.999938013794934</v>
      </c>
      <c r="D41" s="51">
        <f t="shared" si="1"/>
        <v>-8.264058915963461E-05</v>
      </c>
      <c r="E41" s="51">
        <f t="shared" si="2"/>
        <v>-6.198524443434827E-05</v>
      </c>
      <c r="F41" s="51">
        <f t="shared" si="3"/>
        <v>-8.264058915963461E-05</v>
      </c>
      <c r="G41" s="51">
        <f t="shared" si="4"/>
        <v>-0.0001239724100526947</v>
      </c>
      <c r="H41" s="49"/>
      <c r="I41" s="51">
        <f t="shared" si="8"/>
        <v>-8.264058915963461E-05</v>
      </c>
      <c r="J41" s="51">
        <f t="shared" si="9"/>
        <v>-8.264058915963461E-05</v>
      </c>
      <c r="K41" s="47"/>
      <c r="L41" s="50">
        <f t="shared" si="5"/>
        <v>0.2608717042972869</v>
      </c>
      <c r="M41" s="65">
        <f t="shared" si="10"/>
        <v>300.0013043585215</v>
      </c>
    </row>
    <row r="42" spans="1:13" ht="15">
      <c r="A42" s="50">
        <f t="shared" si="6"/>
        <v>0.05559917313492239</v>
      </c>
      <c r="B42" s="51">
        <f t="shared" si="0"/>
        <v>1.818092961511962E-05</v>
      </c>
      <c r="C42" s="64">
        <f t="shared" si="7"/>
        <v>0.9999318145403749</v>
      </c>
      <c r="D42" s="51">
        <f t="shared" si="1"/>
        <v>-9.090464807559809E-05</v>
      </c>
      <c r="E42" s="51">
        <f t="shared" si="2"/>
        <v>-6.818429723187691E-05</v>
      </c>
      <c r="F42" s="51">
        <f t="shared" si="3"/>
        <v>-9.090464807559809E-05</v>
      </c>
      <c r="G42" s="51">
        <f t="shared" si="4"/>
        <v>-0.00013637091914458818</v>
      </c>
      <c r="H42" s="49"/>
      <c r="I42" s="51">
        <f t="shared" si="8"/>
        <v>-9.090464807559809E-05</v>
      </c>
      <c r="J42" s="51">
        <f t="shared" si="9"/>
        <v>-9.090464807559809E-05</v>
      </c>
      <c r="K42" s="47"/>
      <c r="L42" s="50">
        <f t="shared" si="5"/>
        <v>0.3085309262289074</v>
      </c>
      <c r="M42" s="65">
        <f t="shared" si="10"/>
        <v>300.0015426546311</v>
      </c>
    </row>
    <row r="43" spans="1:13" ht="15">
      <c r="A43" s="50">
        <f t="shared" si="6"/>
        <v>0.06115909044841463</v>
      </c>
      <c r="B43" s="51">
        <f t="shared" si="0"/>
        <v>1.9999022576631583E-05</v>
      </c>
      <c r="C43" s="64">
        <f t="shared" si="7"/>
        <v>0.9999249952271857</v>
      </c>
      <c r="D43" s="51">
        <f t="shared" si="1"/>
        <v>-9.999511288315792E-05</v>
      </c>
      <c r="E43" s="51">
        <f t="shared" si="2"/>
        <v>-7.500336627996873E-05</v>
      </c>
      <c r="F43" s="51">
        <f t="shared" si="3"/>
        <v>-9.999511288315792E-05</v>
      </c>
      <c r="G43" s="51">
        <f t="shared" si="4"/>
        <v>-0.0001500095454879964</v>
      </c>
      <c r="H43" s="49"/>
      <c r="I43" s="51">
        <f t="shared" si="8"/>
        <v>-9.999511288315792E-05</v>
      </c>
      <c r="J43" s="51">
        <f t="shared" si="9"/>
        <v>-9.999511288315792E-05</v>
      </c>
      <c r="K43" s="47"/>
      <c r="L43" s="50">
        <f t="shared" si="5"/>
        <v>0.35619056136347366</v>
      </c>
      <c r="M43" s="65">
        <f t="shared" si="10"/>
        <v>300.0017809528068</v>
      </c>
    </row>
    <row r="44" spans="1:13" ht="15">
      <c r="A44" s="50">
        <f t="shared" si="6"/>
        <v>0.0672749994932561</v>
      </c>
      <c r="B44" s="51">
        <f t="shared" si="0"/>
        <v>2.1998924834294743E-05</v>
      </c>
      <c r="C44" s="64">
        <f t="shared" si="7"/>
        <v>0.9999174938215288</v>
      </c>
      <c r="D44" s="51">
        <f t="shared" si="1"/>
        <v>-0.00010999462417147372</v>
      </c>
      <c r="E44" s="51">
        <f t="shared" si="2"/>
        <v>-8.250447651314552E-05</v>
      </c>
      <c r="F44" s="51">
        <f t="shared" si="3"/>
        <v>-0.00010999462417147372</v>
      </c>
      <c r="G44" s="51">
        <f t="shared" si="4"/>
        <v>-0.00016501235675495248</v>
      </c>
      <c r="H44" s="49"/>
      <c r="I44" s="51">
        <f t="shared" si="8"/>
        <v>-0.00010999462417147372</v>
      </c>
      <c r="J44" s="51">
        <f t="shared" si="9"/>
        <v>-0.00010999462417147372</v>
      </c>
      <c r="K44" s="47"/>
      <c r="L44" s="50">
        <f t="shared" si="5"/>
        <v>0.40385065102128026</v>
      </c>
      <c r="M44" s="65">
        <f t="shared" si="10"/>
        <v>300.0020192532551</v>
      </c>
    </row>
    <row r="45" spans="1:13" ht="15">
      <c r="A45" s="50">
        <f t="shared" si="6"/>
        <v>0.07400249944258172</v>
      </c>
      <c r="B45" s="51">
        <f t="shared" si="0"/>
        <v>2.419881731772422E-05</v>
      </c>
      <c r="C45" s="64">
        <f t="shared" si="7"/>
        <v>0.9999092420803061</v>
      </c>
      <c r="D45" s="51">
        <f t="shared" si="1"/>
        <v>-0.0001209940865886211</v>
      </c>
      <c r="E45" s="51">
        <f t="shared" si="2"/>
        <v>-9.075586025697469E-05</v>
      </c>
      <c r="F45" s="51">
        <f t="shared" si="3"/>
        <v>-0.0001209940865886211</v>
      </c>
      <c r="G45" s="51">
        <f t="shared" si="4"/>
        <v>-0.0001815158391386662</v>
      </c>
      <c r="H45" s="49"/>
      <c r="I45" s="51">
        <f t="shared" si="8"/>
        <v>-0.0001209940865886211</v>
      </c>
      <c r="J45" s="51">
        <f t="shared" si="9"/>
        <v>-0.0001209940865886211</v>
      </c>
      <c r="K45" s="47"/>
      <c r="L45" s="50">
        <f t="shared" si="5"/>
        <v>0.4515112406546513</v>
      </c>
      <c r="M45" s="65">
        <f t="shared" si="10"/>
        <v>300.0022575562033</v>
      </c>
    </row>
    <row r="46" spans="1:13" ht="15">
      <c r="A46" s="50">
        <f t="shared" si="6"/>
        <v>0.0814027493868399</v>
      </c>
      <c r="B46" s="51">
        <f t="shared" si="0"/>
        <v>2.6618699049496645E-05</v>
      </c>
      <c r="C46" s="64">
        <f t="shared" si="7"/>
        <v>0.9999001649289974</v>
      </c>
      <c r="D46" s="51">
        <f t="shared" si="1"/>
        <v>-0.00013309349524748322</v>
      </c>
      <c r="E46" s="51">
        <f t="shared" si="2"/>
        <v>-9.983257899337517E-05</v>
      </c>
      <c r="F46" s="51">
        <f t="shared" si="3"/>
        <v>-0.00013309349524748322</v>
      </c>
      <c r="G46" s="51">
        <f t="shared" si="4"/>
        <v>-0.00019967014167355761</v>
      </c>
      <c r="H46" s="49"/>
      <c r="I46" s="51">
        <f t="shared" si="8"/>
        <v>-0.00013309349524748322</v>
      </c>
      <c r="J46" s="51">
        <f t="shared" si="9"/>
        <v>-0.00013309349524748322</v>
      </c>
      <c r="K46" s="47"/>
      <c r="L46" s="50">
        <f t="shared" si="5"/>
        <v>0.49917238026114324</v>
      </c>
      <c r="M46" s="65">
        <f t="shared" si="10"/>
        <v>300.0024958619013</v>
      </c>
    </row>
    <row r="47" spans="1:13" ht="15">
      <c r="A47" s="50">
        <f t="shared" si="6"/>
        <v>0.0895430243255239</v>
      </c>
      <c r="B47" s="51">
        <f t="shared" si="0"/>
        <v>2.928056895444631E-05</v>
      </c>
      <c r="C47" s="64">
        <f t="shared" si="7"/>
        <v>0.9998901797770232</v>
      </c>
      <c r="D47" s="51">
        <f t="shared" si="1"/>
        <v>-0.00014640284477223156</v>
      </c>
      <c r="E47" s="51">
        <f t="shared" si="2"/>
        <v>-0.00010981720752512025</v>
      </c>
      <c r="F47" s="51">
        <f t="shared" si="3"/>
        <v>-0.00014640284477223156</v>
      </c>
      <c r="G47" s="51">
        <f t="shared" si="4"/>
        <v>-0.0002196404455119138</v>
      </c>
      <c r="H47" s="49"/>
      <c r="I47" s="51">
        <f t="shared" si="8"/>
        <v>-0.00014640284477223156</v>
      </c>
      <c r="J47" s="51">
        <f t="shared" si="9"/>
        <v>-0.00014640284477223156</v>
      </c>
      <c r="K47" s="47"/>
      <c r="L47" s="50">
        <f t="shared" si="5"/>
        <v>0.546834124838068</v>
      </c>
      <c r="M47" s="65">
        <f t="shared" si="10"/>
        <v>300.0027341706242</v>
      </c>
    </row>
    <row r="48" spans="1:13" ht="15">
      <c r="A48" s="50">
        <f t="shared" si="6"/>
        <v>0.09849732675807629</v>
      </c>
      <c r="B48" s="51">
        <f t="shared" si="0"/>
        <v>3.220862584989094E-05</v>
      </c>
      <c r="C48" s="64">
        <f t="shared" si="7"/>
        <v>0.9998791957643308</v>
      </c>
      <c r="D48" s="51">
        <f t="shared" si="1"/>
        <v>-0.0001610431292494547</v>
      </c>
      <c r="E48" s="51">
        <f t="shared" si="2"/>
        <v>-0.00012080058681251948</v>
      </c>
      <c r="F48" s="51">
        <f t="shared" si="3"/>
        <v>-0.0001610431292494547</v>
      </c>
      <c r="G48" s="51">
        <f t="shared" si="4"/>
        <v>-0.00024160847075061623</v>
      </c>
      <c r="H48" s="49"/>
      <c r="I48" s="51">
        <f t="shared" si="8"/>
        <v>-0.0001610431292494547</v>
      </c>
      <c r="J48" s="51">
        <f t="shared" si="9"/>
        <v>-0.0001610431292494547</v>
      </c>
      <c r="K48" s="47"/>
      <c r="L48" s="50">
        <f t="shared" si="5"/>
        <v>0.5944965348824691</v>
      </c>
      <c r="M48" s="65">
        <f t="shared" si="10"/>
        <v>300.0029724826744</v>
      </c>
    </row>
    <row r="49" spans="1:13" ht="15">
      <c r="A49" s="50">
        <f t="shared" si="6"/>
        <v>0.10834705943388392</v>
      </c>
      <c r="B49" s="51">
        <f t="shared" si="0"/>
        <v>3.542948843488004E-05</v>
      </c>
      <c r="C49" s="64">
        <f t="shared" si="7"/>
        <v>0.9998671129322566</v>
      </c>
      <c r="D49" s="51">
        <f t="shared" si="1"/>
        <v>-0.0001771474421744002</v>
      </c>
      <c r="E49" s="51">
        <f t="shared" si="2"/>
        <v>-0.000132882652413846</v>
      </c>
      <c r="F49" s="51">
        <f t="shared" si="3"/>
        <v>-0.0001771474421744002</v>
      </c>
      <c r="G49" s="51">
        <f t="shared" si="4"/>
        <v>-0.00026577413470453543</v>
      </c>
      <c r="H49" s="49"/>
      <c r="I49" s="51">
        <f t="shared" si="8"/>
        <v>-0.0001771474421744002</v>
      </c>
      <c r="J49" s="51">
        <f t="shared" si="9"/>
        <v>-0.0001771474421744002</v>
      </c>
      <c r="K49" s="47"/>
      <c r="L49" s="50">
        <f t="shared" si="5"/>
        <v>0.642159676941094</v>
      </c>
      <c r="M49" s="65">
        <f t="shared" si="10"/>
        <v>300.0032107983847</v>
      </c>
    </row>
    <row r="50" spans="1:13" ht="15">
      <c r="A50" s="50">
        <f t="shared" si="6"/>
        <v>0.11918176537727232</v>
      </c>
      <c r="B50" s="51">
        <f t="shared" si="0"/>
        <v>3.897243727836804E-05</v>
      </c>
      <c r="C50" s="64">
        <f t="shared" si="7"/>
        <v>0.999853821311016</v>
      </c>
      <c r="D50" s="51">
        <f t="shared" si="1"/>
        <v>-0.00019486218639184021</v>
      </c>
      <c r="E50" s="51">
        <f t="shared" si="2"/>
        <v>-0.0001461733461507464</v>
      </c>
      <c r="F50" s="51">
        <f t="shared" si="3"/>
        <v>-0.00019486218639184021</v>
      </c>
      <c r="G50" s="51">
        <f t="shared" si="4"/>
        <v>-0.00029235737692689327</v>
      </c>
      <c r="H50" s="49"/>
      <c r="I50" s="51">
        <f t="shared" si="8"/>
        <v>-0.00019486218639184021</v>
      </c>
      <c r="J50" s="51">
        <f t="shared" si="9"/>
        <v>-0.00019486218639184021</v>
      </c>
      <c r="K50" s="47"/>
      <c r="L50" s="50">
        <f t="shared" si="5"/>
        <v>0.6898236242153652</v>
      </c>
      <c r="M50" s="65">
        <f t="shared" si="10"/>
        <v>300.00344911812107</v>
      </c>
    </row>
    <row r="51" spans="1:13" ht="15">
      <c r="A51" s="50">
        <f t="shared" si="6"/>
        <v>0.13109994191499957</v>
      </c>
      <c r="B51" s="51">
        <f t="shared" si="0"/>
        <v>4.286968100620486E-05</v>
      </c>
      <c r="C51" s="64">
        <f t="shared" si="7"/>
        <v>0.9998391999153835</v>
      </c>
      <c r="D51" s="51">
        <f t="shared" si="1"/>
        <v>-0.0002143484050310243</v>
      </c>
      <c r="E51" s="51">
        <f t="shared" si="2"/>
        <v>-0.0001607936194101267</v>
      </c>
      <c r="F51" s="51">
        <f t="shared" si="3"/>
        <v>-0.0002143484050310243</v>
      </c>
      <c r="G51" s="51">
        <f t="shared" si="4"/>
        <v>-0.0003216001678468696</v>
      </c>
      <c r="H51" s="49"/>
      <c r="I51" s="51">
        <f t="shared" si="8"/>
        <v>-0.0002143484050310243</v>
      </c>
      <c r="J51" s="51">
        <f t="shared" si="9"/>
        <v>-0.0002143484050310243</v>
      </c>
      <c r="K51" s="47"/>
      <c r="L51" s="50">
        <f t="shared" si="5"/>
        <v>0.7374884572268473</v>
      </c>
      <c r="M51" s="65">
        <f t="shared" si="10"/>
        <v>300.00368744228615</v>
      </c>
    </row>
    <row r="52" spans="1:13" ht="15">
      <c r="A52" s="50">
        <f t="shared" si="6"/>
        <v>0.14420993610649954</v>
      </c>
      <c r="B52" s="51">
        <f t="shared" si="0"/>
        <v>4.7156649106825345E-05</v>
      </c>
      <c r="C52" s="64">
        <f t="shared" si="7"/>
        <v>0.999823115639268</v>
      </c>
      <c r="D52" s="51">
        <f t="shared" si="1"/>
        <v>-0.0002357832455341267</v>
      </c>
      <c r="E52" s="51">
        <f t="shared" si="2"/>
        <v>-0.00017687653732911812</v>
      </c>
      <c r="F52" s="51">
        <f t="shared" si="3"/>
        <v>-0.0002357832455341267</v>
      </c>
      <c r="G52" s="51">
        <f t="shared" si="4"/>
        <v>-0.0003537687196191054</v>
      </c>
      <c r="H52" s="49"/>
      <c r="I52" s="51">
        <f t="shared" si="8"/>
        <v>-0.0002357832455341267</v>
      </c>
      <c r="J52" s="51">
        <f t="shared" si="9"/>
        <v>-0.0002357832455341267</v>
      </c>
      <c r="K52" s="47"/>
      <c r="L52" s="50">
        <f t="shared" si="5"/>
        <v>0.7851542645492614</v>
      </c>
      <c r="M52" s="65">
        <f t="shared" si="10"/>
        <v>300.00392577132277</v>
      </c>
    </row>
    <row r="53" spans="1:13" ht="15">
      <c r="A53" s="50">
        <f t="shared" si="6"/>
        <v>0.1586309297171495</v>
      </c>
      <c r="B53" s="51">
        <f t="shared" si="0"/>
        <v>5.1872314017507886E-05</v>
      </c>
      <c r="C53" s="64">
        <f t="shared" si="7"/>
        <v>0.9998054220389264</v>
      </c>
      <c r="D53" s="51">
        <f t="shared" si="1"/>
        <v>-0.0002593615700875394</v>
      </c>
      <c r="E53" s="51">
        <f t="shared" si="2"/>
        <v>-0.00019456849408627797</v>
      </c>
      <c r="F53" s="51">
        <f t="shared" si="3"/>
        <v>-0.0002593615700875394</v>
      </c>
      <c r="G53" s="51">
        <f t="shared" si="4"/>
        <v>-0.00038915591969124083</v>
      </c>
      <c r="H53" s="49"/>
      <c r="I53" s="51">
        <f t="shared" si="8"/>
        <v>-0.0002593615700875394</v>
      </c>
      <c r="J53" s="51">
        <f t="shared" si="9"/>
        <v>-0.0002593615700875394</v>
      </c>
      <c r="K53" s="47"/>
      <c r="L53" s="50">
        <f t="shared" si="5"/>
        <v>0.8328211436137005</v>
      </c>
      <c r="M53" s="65">
        <f t="shared" si="10"/>
        <v>300.0041641057181</v>
      </c>
    </row>
    <row r="54" spans="1:13" ht="15">
      <c r="A54" s="50">
        <f t="shared" si="6"/>
        <v>0.17449402268886446</v>
      </c>
      <c r="B54" s="51">
        <f t="shared" si="0"/>
        <v>5.705954541925868E-05</v>
      </c>
      <c r="C54" s="64">
        <f t="shared" si="7"/>
        <v>0.9997859579935126</v>
      </c>
      <c r="D54" s="51">
        <f t="shared" si="1"/>
        <v>-0.0002852977270962934</v>
      </c>
      <c r="E54" s="51">
        <f t="shared" si="2"/>
        <v>-0.00021403055054047826</v>
      </c>
      <c r="F54" s="51">
        <f t="shared" si="3"/>
        <v>-0.0002852977270962934</v>
      </c>
      <c r="G54" s="51">
        <f t="shared" si="4"/>
        <v>-0.000428084009705818</v>
      </c>
      <c r="H54" s="49"/>
      <c r="I54" s="51">
        <f t="shared" si="8"/>
        <v>-0.0002852977270962934</v>
      </c>
      <c r="J54" s="51">
        <f t="shared" si="9"/>
        <v>-0.0002852977270962934</v>
      </c>
      <c r="K54" s="47"/>
      <c r="L54" s="50">
        <f t="shared" si="5"/>
        <v>0.8804892015943674</v>
      </c>
      <c r="M54" s="65">
        <f t="shared" si="10"/>
        <v>300.004402446008</v>
      </c>
    </row>
    <row r="55" spans="1:13" ht="15">
      <c r="A55" s="50">
        <f t="shared" si="6"/>
        <v>0.19194342495775094</v>
      </c>
      <c r="B55" s="51">
        <f t="shared" si="0"/>
        <v>6.276549996118455E-05</v>
      </c>
      <c r="C55" s="64">
        <f t="shared" si="7"/>
        <v>0.9997645462304816</v>
      </c>
      <c r="D55" s="51">
        <f t="shared" si="1"/>
        <v>-0.00031382749980592275</v>
      </c>
      <c r="E55" s="51">
        <f t="shared" si="2"/>
        <v>-0.00023543990663554837</v>
      </c>
      <c r="F55" s="51">
        <f t="shared" si="3"/>
        <v>-0.00031382749980592275</v>
      </c>
      <c r="G55" s="51">
        <f t="shared" si="4"/>
        <v>-0.0004709075346849395</v>
      </c>
      <c r="H55" s="49"/>
      <c r="I55" s="51">
        <f t="shared" si="8"/>
        <v>-0.00031382749980592275</v>
      </c>
      <c r="J55" s="51">
        <f t="shared" si="9"/>
        <v>-0.00031382749980592275</v>
      </c>
      <c r="K55" s="47"/>
      <c r="L55" s="50">
        <f t="shared" si="5"/>
        <v>0.9281585563828847</v>
      </c>
      <c r="M55" s="65">
        <f t="shared" si="10"/>
        <v>300.0046407927819</v>
      </c>
    </row>
    <row r="56" spans="1:13" ht="15">
      <c r="A56" s="50">
        <f t="shared" si="6"/>
        <v>0.21113776745352605</v>
      </c>
      <c r="B56" s="51">
        <f aca="true" t="shared" si="11" ref="B56:B87">(A56-$P$7)/$U$7</f>
        <v>6.904204995730302E-05</v>
      </c>
      <c r="C56" s="64">
        <f t="shared" si="7"/>
        <v>0.9997409917020871</v>
      </c>
      <c r="D56" s="51">
        <f aca="true" t="shared" si="12" ref="D56:D87">-5*B56</f>
        <v>-0.0003452102497865151</v>
      </c>
      <c r="E56" s="51">
        <f aca="true" t="shared" si="13" ref="E56:E87">2*LN((1+C56)/2)+LN((1+C56*C56)/2)-2*ATAN(C56)+PI()/2</f>
        <v>-0.0002589915222439565</v>
      </c>
      <c r="F56" s="51">
        <f aca="true" t="shared" si="14" ref="F56:F87">-5*B56</f>
        <v>-0.0003452102497865151</v>
      </c>
      <c r="G56" s="51">
        <f aca="true" t="shared" si="15" ref="G56:G87">2*LN((1+C56*C56)/2)</f>
        <v>-0.0005180165900327952</v>
      </c>
      <c r="H56" s="49"/>
      <c r="I56" s="51">
        <f t="shared" si="8"/>
        <v>-0.0003452102497865151</v>
      </c>
      <c r="J56" s="51">
        <f t="shared" si="9"/>
        <v>-0.0003452102497865151</v>
      </c>
      <c r="K56" s="47"/>
      <c r="L56" s="50">
        <f aca="true" t="shared" si="16" ref="L56:L87">($P$10/$R$7)*(LN((A56-$P$7)/$O$7)-I56)</f>
        <v>0.9758293376600374</v>
      </c>
      <c r="M56" s="65">
        <f t="shared" si="10"/>
        <v>300.0048791466883</v>
      </c>
    </row>
    <row r="57" spans="1:13" ht="15">
      <c r="A57" s="50">
        <f aca="true" t="shared" si="17" ref="A57:A88">A56*1.1</f>
        <v>0.23225154419887867</v>
      </c>
      <c r="B57" s="51">
        <f t="shared" si="11"/>
        <v>7.594625495303332E-05</v>
      </c>
      <c r="C57" s="64">
        <f t="shared" si="7"/>
        <v>0.9997150797977717</v>
      </c>
      <c r="D57" s="51">
        <f t="shared" si="12"/>
        <v>-0.0003797312747651666</v>
      </c>
      <c r="E57" s="51">
        <f t="shared" si="13"/>
        <v>-0.00028489990156499445</v>
      </c>
      <c r="F57" s="51">
        <f t="shared" si="14"/>
        <v>-0.0003797312747651666</v>
      </c>
      <c r="G57" s="51">
        <f t="shared" si="15"/>
        <v>-0.0005698403967450574</v>
      </c>
      <c r="H57" s="49"/>
      <c r="I57" s="51">
        <f t="shared" si="8"/>
        <v>-0.0003797312747651666</v>
      </c>
      <c r="J57" s="51">
        <f t="shared" si="9"/>
        <v>-0.0003797312747651666</v>
      </c>
      <c r="K57" s="47"/>
      <c r="L57" s="50">
        <f t="shared" si="16"/>
        <v>1.0235016880746892</v>
      </c>
      <c r="M57" s="65">
        <f t="shared" si="10"/>
        <v>300.0051175084404</v>
      </c>
    </row>
    <row r="58" spans="1:13" ht="15">
      <c r="A58" s="50">
        <f t="shared" si="17"/>
        <v>0.25547669861876654</v>
      </c>
      <c r="B58" s="51">
        <f t="shared" si="11"/>
        <v>8.354088044833665E-05</v>
      </c>
      <c r="C58" s="64">
        <f t="shared" si="7"/>
        <v>0.9996865743756729</v>
      </c>
      <c r="D58" s="51">
        <f t="shared" si="12"/>
        <v>-0.00041770440224168324</v>
      </c>
      <c r="E58" s="51">
        <f t="shared" si="13"/>
        <v>-0.0003134010577234836</v>
      </c>
      <c r="F58" s="51">
        <f t="shared" si="14"/>
        <v>-0.00041770440224168324</v>
      </c>
      <c r="G58" s="51">
        <f t="shared" si="15"/>
        <v>-0.0006268512383887733</v>
      </c>
      <c r="H58" s="49"/>
      <c r="I58" s="51">
        <f t="shared" si="8"/>
        <v>-0.00041770440224168324</v>
      </c>
      <c r="J58" s="51">
        <f t="shared" si="9"/>
        <v>-0.00041770440224168324</v>
      </c>
      <c r="K58" s="47"/>
      <c r="L58" s="50">
        <f t="shared" si="16"/>
        <v>1.0711757645405897</v>
      </c>
      <c r="M58" s="65">
        <f t="shared" si="10"/>
        <v>300.0053558788227</v>
      </c>
    </row>
    <row r="59" spans="1:13" ht="15">
      <c r="A59" s="50">
        <f t="shared" si="17"/>
        <v>0.2810243684806432</v>
      </c>
      <c r="B59" s="51">
        <f t="shared" si="11"/>
        <v>9.189496849317032E-05</v>
      </c>
      <c r="C59" s="64">
        <f t="shared" si="7"/>
        <v>0.9996552155947046</v>
      </c>
      <c r="D59" s="51">
        <f t="shared" si="12"/>
        <v>-0.0004594748424658516</v>
      </c>
      <c r="E59" s="51">
        <f t="shared" si="13"/>
        <v>-0.0003447546759760556</v>
      </c>
      <c r="F59" s="51">
        <f t="shared" si="14"/>
        <v>-0.0004594748424658516</v>
      </c>
      <c r="G59" s="51">
        <f t="shared" si="15"/>
        <v>-0.0006895687969250139</v>
      </c>
      <c r="H59" s="49"/>
      <c r="I59" s="51">
        <f t="shared" si="8"/>
        <v>-0.0004594748424658516</v>
      </c>
      <c r="J59" s="51">
        <f t="shared" si="9"/>
        <v>-0.0004594748424658516</v>
      </c>
      <c r="K59" s="47"/>
      <c r="L59" s="50">
        <f t="shared" si="16"/>
        <v>1.1188517396628646</v>
      </c>
      <c r="M59" s="65">
        <f t="shared" si="10"/>
        <v>300.0055942586983</v>
      </c>
    </row>
    <row r="60" spans="1:13" ht="15">
      <c r="A60" s="50">
        <f t="shared" si="17"/>
        <v>0.30912680532870757</v>
      </c>
      <c r="B60" s="51">
        <f t="shared" si="11"/>
        <v>0.00010108446534248736</v>
      </c>
      <c r="C60" s="64">
        <f t="shared" si="7"/>
        <v>0.9996207175267304</v>
      </c>
      <c r="D60" s="51">
        <f t="shared" si="12"/>
        <v>-0.0005054223267124368</v>
      </c>
      <c r="E60" s="51">
        <f t="shared" si="13"/>
        <v>-0.0003792464958287667</v>
      </c>
      <c r="F60" s="51">
        <f t="shared" si="14"/>
        <v>-0.0005054223267124368</v>
      </c>
      <c r="G60" s="51">
        <f t="shared" si="15"/>
        <v>-0.0007585649283468226</v>
      </c>
      <c r="H60" s="49"/>
      <c r="I60" s="51">
        <f t="shared" si="8"/>
        <v>-0.0005054223267124368</v>
      </c>
      <c r="J60" s="51">
        <f t="shared" si="9"/>
        <v>-0.0005054223267124368</v>
      </c>
      <c r="K60" s="47"/>
      <c r="L60" s="50">
        <f t="shared" si="16"/>
        <v>1.16652980330715</v>
      </c>
      <c r="M60" s="65">
        <f t="shared" si="10"/>
        <v>300.00583264901655</v>
      </c>
    </row>
    <row r="61" spans="1:13" ht="15">
      <c r="A61" s="50">
        <f t="shared" si="17"/>
        <v>0.34003948586157834</v>
      </c>
      <c r="B61" s="51">
        <f t="shared" si="11"/>
        <v>0.00011119291187673611</v>
      </c>
      <c r="C61" s="64">
        <f t="shared" si="7"/>
        <v>0.9995827655261795</v>
      </c>
      <c r="D61" s="51">
        <f t="shared" si="12"/>
        <v>-0.0005559645593836806</v>
      </c>
      <c r="E61" s="51">
        <f t="shared" si="13"/>
        <v>-0.0004171909345074276</v>
      </c>
      <c r="F61" s="51">
        <f t="shared" si="14"/>
        <v>-0.0005559645593836806</v>
      </c>
      <c r="G61" s="51">
        <f t="shared" si="15"/>
        <v>-0.0008344689234218572</v>
      </c>
      <c r="H61" s="49"/>
      <c r="I61" s="51">
        <f t="shared" si="8"/>
        <v>-0.0005559645593836806</v>
      </c>
      <c r="J61" s="51">
        <f t="shared" si="9"/>
        <v>-0.0005559645593836806</v>
      </c>
      <c r="K61" s="47"/>
      <c r="L61" s="50">
        <f t="shared" si="16"/>
        <v>1.2142101643256484</v>
      </c>
      <c r="M61" s="65">
        <f t="shared" si="10"/>
        <v>300.0060710508216</v>
      </c>
    </row>
    <row r="62" spans="1:13" ht="15">
      <c r="A62" s="50">
        <f t="shared" si="17"/>
        <v>0.3740434344477362</v>
      </c>
      <c r="B62" s="51">
        <f t="shared" si="11"/>
        <v>0.00012231220306440973</v>
      </c>
      <c r="C62" s="64">
        <f t="shared" si="7"/>
        <v>0.9995410133320495</v>
      </c>
      <c r="D62" s="51">
        <f t="shared" si="12"/>
        <v>-0.0006115610153220487</v>
      </c>
      <c r="E62" s="51">
        <f t="shared" si="13"/>
        <v>-0.0004589339765825873</v>
      </c>
      <c r="F62" s="51">
        <f t="shared" si="14"/>
        <v>-0.0006115610153220487</v>
      </c>
      <c r="G62" s="51">
        <f t="shared" si="15"/>
        <v>-0.0009179733036585957</v>
      </c>
      <c r="H62" s="49"/>
      <c r="I62" s="51">
        <f t="shared" si="8"/>
        <v>-0.0006115610153220487</v>
      </c>
      <c r="J62" s="51">
        <f t="shared" si="9"/>
        <v>-0.0006115610153220487</v>
      </c>
      <c r="K62" s="47"/>
      <c r="L62" s="50">
        <f t="shared" si="16"/>
        <v>1.2618930524557799</v>
      </c>
      <c r="M62" s="65">
        <f t="shared" si="10"/>
        <v>300.0063094652623</v>
      </c>
    </row>
    <row r="63" spans="1:13" ht="15">
      <c r="A63" s="50">
        <f t="shared" si="17"/>
        <v>0.41144777789250986</v>
      </c>
      <c r="B63" s="51">
        <f t="shared" si="11"/>
        <v>0.0001345434233708507</v>
      </c>
      <c r="C63" s="64">
        <f t="shared" si="7"/>
        <v>0.99949507987457</v>
      </c>
      <c r="D63" s="51">
        <f t="shared" si="12"/>
        <v>-0.0006727171168542536</v>
      </c>
      <c r="E63" s="51">
        <f t="shared" si="13"/>
        <v>-0.0005048563571590226</v>
      </c>
      <c r="F63" s="51">
        <f t="shared" si="14"/>
        <v>-0.0006727171168542536</v>
      </c>
      <c r="G63" s="51">
        <f t="shared" si="15"/>
        <v>-0.0010098402079350313</v>
      </c>
      <c r="H63" s="49"/>
      <c r="I63" s="51">
        <f t="shared" si="8"/>
        <v>-0.0006727171168542536</v>
      </c>
      <c r="J63" s="51">
        <f t="shared" si="9"/>
        <v>-0.0006727171168542536</v>
      </c>
      <c r="K63" s="47"/>
      <c r="L63" s="50">
        <f t="shared" si="16"/>
        <v>1.3095787204087084</v>
      </c>
      <c r="M63" s="65">
        <f t="shared" si="10"/>
        <v>300.00654789360203</v>
      </c>
    </row>
    <row r="64" spans="1:13" ht="15">
      <c r="A64" s="50">
        <f t="shared" si="17"/>
        <v>0.4525925556817609</v>
      </c>
      <c r="B64" s="51">
        <f t="shared" si="11"/>
        <v>0.0001479977657079358</v>
      </c>
      <c r="C64" s="64">
        <f t="shared" si="7"/>
        <v>0.9994445457558193</v>
      </c>
      <c r="D64" s="51">
        <f t="shared" si="12"/>
        <v>-0.000739988828539679</v>
      </c>
      <c r="E64" s="51">
        <f t="shared" si="13"/>
        <v>-0.0005553770689741278</v>
      </c>
      <c r="F64" s="51">
        <f t="shared" si="14"/>
        <v>-0.000739988828539679</v>
      </c>
      <c r="G64" s="51">
        <f t="shared" si="15"/>
        <v>-0.0011109084312129426</v>
      </c>
      <c r="H64" s="49"/>
      <c r="I64" s="51">
        <f t="shared" si="8"/>
        <v>-0.000739988828539679</v>
      </c>
      <c r="J64" s="51">
        <f t="shared" si="9"/>
        <v>-0.000739988828539679</v>
      </c>
      <c r="K64" s="47"/>
      <c r="L64" s="50">
        <f t="shared" si="16"/>
        <v>1.3572674461667138</v>
      </c>
      <c r="M64" s="65">
        <f t="shared" si="10"/>
        <v>300.00678633723084</v>
      </c>
    </row>
    <row r="65" spans="1:13" ht="15">
      <c r="A65" s="50">
        <f t="shared" si="17"/>
        <v>0.497851811249937</v>
      </c>
      <c r="B65" s="51">
        <f t="shared" si="11"/>
        <v>0.0001627975422787294</v>
      </c>
      <c r="C65" s="64">
        <f t="shared" si="7"/>
        <v>0.9993889493702676</v>
      </c>
      <c r="D65" s="51">
        <f t="shared" si="12"/>
        <v>-0.000813987711393647</v>
      </c>
      <c r="E65" s="51">
        <f t="shared" si="13"/>
        <v>-0.0006109572269625829</v>
      </c>
      <c r="F65" s="51">
        <f t="shared" si="14"/>
        <v>-0.000813987711393647</v>
      </c>
      <c r="G65" s="51">
        <f t="shared" si="15"/>
        <v>-0.001222101183378203</v>
      </c>
      <c r="H65" s="49"/>
      <c r="I65" s="51">
        <f t="shared" si="8"/>
        <v>-0.000813987711393647</v>
      </c>
      <c r="J65" s="51">
        <f t="shared" si="9"/>
        <v>-0.000813987711393647</v>
      </c>
      <c r="K65" s="47"/>
      <c r="L65" s="50">
        <f t="shared" si="16"/>
        <v>1.404959535510303</v>
      </c>
      <c r="M65" s="65">
        <f t="shared" si="10"/>
        <v>300.00702479767756</v>
      </c>
    </row>
    <row r="66" spans="1:13" ht="15">
      <c r="A66" s="50">
        <f t="shared" si="17"/>
        <v>0.5476369923749307</v>
      </c>
      <c r="B66" s="51">
        <f t="shared" si="11"/>
        <v>0.00017907729650660232</v>
      </c>
      <c r="C66" s="64">
        <f t="shared" si="7"/>
        <v>0.9993277826275144</v>
      </c>
      <c r="D66" s="51">
        <f t="shared" si="12"/>
        <v>-0.0008953864825330116</v>
      </c>
      <c r="E66" s="51">
        <f t="shared" si="13"/>
        <v>-0.0006721043274777738</v>
      </c>
      <c r="F66" s="51">
        <f t="shared" si="14"/>
        <v>-0.0008953864825330116</v>
      </c>
      <c r="G66" s="51">
        <f t="shared" si="15"/>
        <v>-0.0013444346436669286</v>
      </c>
      <c r="H66" s="49"/>
      <c r="I66" s="51">
        <f t="shared" si="8"/>
        <v>-0.0008953864825330116</v>
      </c>
      <c r="J66" s="51">
        <f t="shared" si="9"/>
        <v>-0.0008953864825330116</v>
      </c>
      <c r="K66" s="47"/>
      <c r="L66" s="50">
        <f t="shared" si="16"/>
        <v>1.4526553247980354</v>
      </c>
      <c r="M66" s="65">
        <f t="shared" si="10"/>
        <v>300.007263276624</v>
      </c>
    </row>
    <row r="67" spans="1:13" ht="15">
      <c r="A67" s="50">
        <f t="shared" si="17"/>
        <v>0.6024006916124238</v>
      </c>
      <c r="B67" s="51">
        <f t="shared" si="11"/>
        <v>0.00019698502615726258</v>
      </c>
      <c r="C67" s="64">
        <f t="shared" si="7"/>
        <v>0.9992604862353491</v>
      </c>
      <c r="D67" s="51">
        <f t="shared" si="12"/>
        <v>-0.000984925130786313</v>
      </c>
      <c r="E67" s="51">
        <f t="shared" si="13"/>
        <v>-0.0007393769433643449</v>
      </c>
      <c r="F67" s="51">
        <f t="shared" si="14"/>
        <v>-0.000984925130786313</v>
      </c>
      <c r="G67" s="51">
        <f t="shared" si="15"/>
        <v>-0.0014790273944183404</v>
      </c>
      <c r="H67" s="49"/>
      <c r="I67" s="51">
        <f t="shared" si="8"/>
        <v>-0.000984925130786313</v>
      </c>
      <c r="J67" s="51">
        <f t="shared" si="9"/>
        <v>-0.000984925130786313</v>
      </c>
      <c r="K67" s="47"/>
      <c r="L67" s="50">
        <f t="shared" si="16"/>
        <v>1.5003551840243246</v>
      </c>
      <c r="M67" s="65">
        <f t="shared" si="10"/>
        <v>300.0075017759201</v>
      </c>
    </row>
    <row r="68" spans="1:13" ht="15">
      <c r="A68" s="50">
        <f t="shared" si="17"/>
        <v>0.6626407607736663</v>
      </c>
      <c r="B68" s="51">
        <f t="shared" si="11"/>
        <v>0.00021668352877298887</v>
      </c>
      <c r="C68" s="64">
        <f t="shared" si="7"/>
        <v>0.9991864444966262</v>
      </c>
      <c r="D68" s="51">
        <f t="shared" si="12"/>
        <v>-0.0010834176438649444</v>
      </c>
      <c r="E68" s="51">
        <f t="shared" si="13"/>
        <v>-0.0008133899005762224</v>
      </c>
      <c r="F68" s="51">
        <f t="shared" si="14"/>
        <v>-0.0010834176438649444</v>
      </c>
      <c r="G68" s="51">
        <f t="shared" si="15"/>
        <v>-0.0016271108271481277</v>
      </c>
      <c r="H68" s="49"/>
      <c r="I68" s="51">
        <f t="shared" si="8"/>
        <v>-0.0010834176438649444</v>
      </c>
      <c r="J68" s="51">
        <f t="shared" si="9"/>
        <v>-0.0010834176438649444</v>
      </c>
      <c r="K68" s="47"/>
      <c r="L68" s="50">
        <f t="shared" si="16"/>
        <v>1.548059520183026</v>
      </c>
      <c r="M68" s="65">
        <f t="shared" si="10"/>
        <v>300.0077402976009</v>
      </c>
    </row>
    <row r="69" spans="1:13" ht="15">
      <c r="A69" s="50">
        <f t="shared" si="17"/>
        <v>0.728904836851033</v>
      </c>
      <c r="B69" s="51">
        <f t="shared" si="11"/>
        <v>0.00023835188165028778</v>
      </c>
      <c r="C69" s="64">
        <f t="shared" si="7"/>
        <v>0.9991049795682576</v>
      </c>
      <c r="D69" s="51">
        <f t="shared" si="12"/>
        <v>-0.0011917594082514389</v>
      </c>
      <c r="E69" s="51">
        <f t="shared" si="13"/>
        <v>-0.000894819987047546</v>
      </c>
      <c r="F69" s="51">
        <f t="shared" si="14"/>
        <v>-0.0011917594082514389</v>
      </c>
      <c r="G69" s="51">
        <f t="shared" si="15"/>
        <v>-0.0017900406243356308</v>
      </c>
      <c r="H69" s="49"/>
      <c r="I69" s="51">
        <f t="shared" si="8"/>
        <v>-0.0011917594082514389</v>
      </c>
      <c r="J69" s="51">
        <f t="shared" si="9"/>
        <v>-0.0011917594082514389</v>
      </c>
      <c r="K69" s="47"/>
      <c r="L69" s="50">
        <f t="shared" si="16"/>
        <v>1.595768780967382</v>
      </c>
      <c r="M69" s="65">
        <f t="shared" si="10"/>
        <v>300.0079788439048</v>
      </c>
    </row>
    <row r="70" spans="1:13" ht="15">
      <c r="A70" s="50">
        <f t="shared" si="17"/>
        <v>0.8017953205361363</v>
      </c>
      <c r="B70" s="51">
        <f t="shared" si="11"/>
        <v>0.00026218706981531655</v>
      </c>
      <c r="C70" s="64">
        <f t="shared" si="7"/>
        <v>0.9990153451247901</v>
      </c>
      <c r="D70" s="51">
        <f t="shared" si="12"/>
        <v>-0.0013109353490765828</v>
      </c>
      <c r="E70" s="51">
        <f t="shared" si="13"/>
        <v>-0.0009844122501492247</v>
      </c>
      <c r="F70" s="51">
        <f t="shared" si="14"/>
        <v>-0.0013109353490765828</v>
      </c>
      <c r="G70" s="51">
        <f t="shared" si="15"/>
        <v>-0.001969309431962351</v>
      </c>
      <c r="H70" s="49"/>
      <c r="I70" s="51">
        <f t="shared" si="8"/>
        <v>-0.0013109353490765828</v>
      </c>
      <c r="J70" s="51">
        <f t="shared" si="9"/>
        <v>-0.0013109353490765828</v>
      </c>
      <c r="K70" s="47"/>
      <c r="L70" s="50">
        <f t="shared" si="16"/>
        <v>1.643483458839957</v>
      </c>
      <c r="M70" s="65">
        <f t="shared" si="10"/>
        <v>300.0082174172942</v>
      </c>
    </row>
    <row r="71" spans="1:13" ht="15">
      <c r="A71" s="50">
        <f t="shared" si="17"/>
        <v>0.8819748525897501</v>
      </c>
      <c r="B71" s="51">
        <f t="shared" si="11"/>
        <v>0.00028840577679684824</v>
      </c>
      <c r="C71" s="64">
        <f t="shared" si="7"/>
        <v>0.9989167193624846</v>
      </c>
      <c r="D71" s="51">
        <f t="shared" si="12"/>
        <v>-0.0014420288839842412</v>
      </c>
      <c r="E71" s="51">
        <f t="shared" si="13"/>
        <v>-0.0010829869453448104</v>
      </c>
      <c r="F71" s="51">
        <f t="shared" si="14"/>
        <v>-0.0014420288839842412</v>
      </c>
      <c r="G71" s="51">
        <f t="shared" si="15"/>
        <v>-0.0021665608509441876</v>
      </c>
      <c r="H71" s="49"/>
      <c r="I71" s="51">
        <f t="shared" si="8"/>
        <v>-0.0014420288839842412</v>
      </c>
      <c r="J71" s="51">
        <f t="shared" si="9"/>
        <v>-0.0014420288839842412</v>
      </c>
      <c r="K71" s="47"/>
      <c r="L71" s="50">
        <f t="shared" si="16"/>
        <v>1.6912040955095733</v>
      </c>
      <c r="M71" s="65">
        <f t="shared" si="10"/>
        <v>300.0084560204775</v>
      </c>
    </row>
    <row r="72" spans="1:13" ht="15">
      <c r="A72" s="50">
        <f t="shared" si="17"/>
        <v>0.9701723378487251</v>
      </c>
      <c r="B72" s="51">
        <f t="shared" si="11"/>
        <v>0.00031724635447653307</v>
      </c>
      <c r="C72" s="64">
        <f t="shared" si="7"/>
        <v>0.9988081972724255</v>
      </c>
      <c r="D72" s="51">
        <f t="shared" si="12"/>
        <v>-0.0015862317723826652</v>
      </c>
      <c r="E72" s="51">
        <f t="shared" si="13"/>
        <v>-0.0011914472057430459</v>
      </c>
      <c r="F72" s="51">
        <f t="shared" si="14"/>
        <v>-0.0015862317723826652</v>
      </c>
      <c r="G72" s="51">
        <f t="shared" si="15"/>
        <v>-0.002383604890367871</v>
      </c>
      <c r="H72" s="49"/>
      <c r="I72" s="51">
        <f t="shared" si="8"/>
        <v>-0.0015862317723826652</v>
      </c>
      <c r="J72" s="51">
        <f t="shared" si="9"/>
        <v>-0.0015862317723826652</v>
      </c>
      <c r="K72" s="47"/>
      <c r="L72" s="50">
        <f t="shared" si="16"/>
        <v>1.738931286855935</v>
      </c>
      <c r="M72" s="65">
        <f t="shared" si="10"/>
        <v>300.0086946564343</v>
      </c>
    </row>
    <row r="73" spans="1:13" ht="15">
      <c r="A73" s="50">
        <f t="shared" si="17"/>
        <v>1.0671895716335977</v>
      </c>
      <c r="B73" s="51">
        <f t="shared" si="11"/>
        <v>0.00034897098992418645</v>
      </c>
      <c r="C73" s="64">
        <f t="shared" si="7"/>
        <v>0.9986887821028515</v>
      </c>
      <c r="D73" s="51">
        <f t="shared" si="12"/>
        <v>-0.0017448549496209323</v>
      </c>
      <c r="E73" s="51">
        <f t="shared" si="13"/>
        <v>-0.0013107875101863176</v>
      </c>
      <c r="F73" s="51">
        <f t="shared" si="14"/>
        <v>-0.0017448549496209323</v>
      </c>
      <c r="G73" s="51">
        <f t="shared" si="15"/>
        <v>-0.0026224350421019723</v>
      </c>
      <c r="H73" s="49"/>
      <c r="I73" s="51">
        <f t="shared" si="8"/>
        <v>-0.0017448549496209323</v>
      </c>
      <c r="J73" s="51">
        <f t="shared" si="9"/>
        <v>-0.0017448549496209323</v>
      </c>
      <c r="K73" s="47"/>
      <c r="L73" s="50">
        <f t="shared" si="16"/>
        <v>1.7866656883467165</v>
      </c>
      <c r="M73" s="65">
        <f t="shared" si="10"/>
        <v>300.00893332844174</v>
      </c>
    </row>
    <row r="74" spans="1:13" ht="15">
      <c r="A74" s="50">
        <f t="shared" si="17"/>
        <v>1.1739085287969575</v>
      </c>
      <c r="B74" s="51">
        <f t="shared" si="11"/>
        <v>0.0003838680889166051</v>
      </c>
      <c r="C74" s="64">
        <f t="shared" si="7"/>
        <v>0.9985573759214696</v>
      </c>
      <c r="D74" s="51">
        <f t="shared" si="12"/>
        <v>-0.0019193404445830254</v>
      </c>
      <c r="E74" s="51">
        <f t="shared" si="13"/>
        <v>-0.0014421030364819565</v>
      </c>
      <c r="F74" s="51">
        <f t="shared" si="14"/>
        <v>-0.0019193404445830254</v>
      </c>
      <c r="G74" s="51">
        <f t="shared" si="15"/>
        <v>-0.002885247155197954</v>
      </c>
      <c r="H74" s="49"/>
      <c r="I74" s="51">
        <f t="shared" si="8"/>
        <v>-0.0019193404445830254</v>
      </c>
      <c r="J74" s="51">
        <f t="shared" si="9"/>
        <v>-0.0019193404445830254</v>
      </c>
      <c r="K74" s="47"/>
      <c r="L74" s="50">
        <f t="shared" si="16"/>
        <v>1.83440802099636</v>
      </c>
      <c r="M74" s="65">
        <f t="shared" si="10"/>
        <v>300.009172040105</v>
      </c>
    </row>
    <row r="75" spans="1:13" ht="15">
      <c r="A75" s="50">
        <f t="shared" si="17"/>
        <v>1.2912993816766534</v>
      </c>
      <c r="B75" s="51">
        <f t="shared" si="11"/>
        <v>0.0004222548978082656</v>
      </c>
      <c r="C75" s="64">
        <f t="shared" si="7"/>
        <v>0.9984127691778213</v>
      </c>
      <c r="D75" s="51">
        <f t="shared" si="12"/>
        <v>-0.002111274489041328</v>
      </c>
      <c r="E75" s="51">
        <f t="shared" si="13"/>
        <v>-0.0015865999964848054</v>
      </c>
      <c r="F75" s="51">
        <f t="shared" si="14"/>
        <v>-0.002111274489041328</v>
      </c>
      <c r="G75" s="51">
        <f t="shared" si="15"/>
        <v>-0.0031744603098653136</v>
      </c>
      <c r="H75" s="49"/>
      <c r="I75" s="51">
        <f t="shared" si="8"/>
        <v>-0.002111274489041328</v>
      </c>
      <c r="J75" s="51">
        <f t="shared" si="9"/>
        <v>-0.002111274489041328</v>
      </c>
      <c r="K75" s="47"/>
      <c r="L75" s="50">
        <f t="shared" si="16"/>
        <v>1.8821590779207518</v>
      </c>
      <c r="M75" s="65">
        <f t="shared" si="10"/>
        <v>300.0094107953896</v>
      </c>
    </row>
    <row r="76" spans="1:13" ht="15">
      <c r="A76" s="50">
        <f t="shared" si="17"/>
        <v>1.4204293198443187</v>
      </c>
      <c r="B76" s="51">
        <f t="shared" si="11"/>
        <v>0.0004644803875890922</v>
      </c>
      <c r="C76" s="64">
        <f t="shared" si="7"/>
        <v>0.9982536291536172</v>
      </c>
      <c r="D76" s="51">
        <f t="shared" si="12"/>
        <v>-0.002322401937945461</v>
      </c>
      <c r="E76" s="51">
        <f t="shared" si="13"/>
        <v>-0.0017456070612023034</v>
      </c>
      <c r="F76" s="51">
        <f t="shared" si="14"/>
        <v>-0.002322401937945461</v>
      </c>
      <c r="G76" s="51">
        <f t="shared" si="15"/>
        <v>-0.0034927399150715575</v>
      </c>
      <c r="H76" s="49"/>
      <c r="I76" s="51">
        <f t="shared" si="8"/>
        <v>-0.002322401937945461</v>
      </c>
      <c r="J76" s="51">
        <f t="shared" si="9"/>
        <v>-0.002322401937945461</v>
      </c>
      <c r="K76" s="47"/>
      <c r="L76" s="50">
        <f t="shared" si="16"/>
        <v>1.9299197315473662</v>
      </c>
      <c r="M76" s="65">
        <f t="shared" si="10"/>
        <v>300.00964959865775</v>
      </c>
    </row>
    <row r="77" spans="1:13" ht="15">
      <c r="A77" s="50">
        <f t="shared" si="17"/>
        <v>1.5624722518287508</v>
      </c>
      <c r="B77" s="51">
        <f t="shared" si="11"/>
        <v>0.0005109284263480015</v>
      </c>
      <c r="C77" s="64">
        <f t="shared" si="7"/>
        <v>0.9980784871751144</v>
      </c>
      <c r="D77" s="51">
        <f t="shared" si="12"/>
        <v>-0.0025546421317400076</v>
      </c>
      <c r="E77" s="51">
        <f t="shared" si="13"/>
        <v>-0.001920587997065848</v>
      </c>
      <c r="F77" s="51">
        <f t="shared" si="14"/>
        <v>-0.0025546421317400076</v>
      </c>
      <c r="G77" s="51">
        <f t="shared" si="15"/>
        <v>-0.0038430232814831494</v>
      </c>
      <c r="H77" s="49"/>
      <c r="I77" s="51">
        <f t="shared" si="8"/>
        <v>-0.0025546421317400076</v>
      </c>
      <c r="J77" s="51">
        <f t="shared" si="9"/>
        <v>-0.0025546421317400076</v>
      </c>
      <c r="K77" s="47"/>
      <c r="L77" s="50">
        <f t="shared" si="16"/>
        <v>1.977690941546426</v>
      </c>
      <c r="M77" s="65">
        <f t="shared" si="10"/>
        <v>300.0098884547077</v>
      </c>
    </row>
    <row r="78" spans="1:13" ht="15">
      <c r="A78" s="50">
        <f t="shared" si="17"/>
        <v>1.718719477011626</v>
      </c>
      <c r="B78" s="51">
        <f t="shared" si="11"/>
        <v>0.0005620212689828016</v>
      </c>
      <c r="C78" s="64">
        <f t="shared" si="7"/>
        <v>0.9978857244457926</v>
      </c>
      <c r="D78" s="51">
        <f t="shared" si="12"/>
        <v>-0.002810106344914008</v>
      </c>
      <c r="E78" s="51">
        <f t="shared" si="13"/>
        <v>-0.00211315564926684</v>
      </c>
      <c r="F78" s="51">
        <f t="shared" si="14"/>
        <v>-0.002810106344914008</v>
      </c>
      <c r="G78" s="51">
        <f t="shared" si="15"/>
        <v>-0.004228547953030944</v>
      </c>
      <c r="H78" s="49"/>
      <c r="I78" s="51">
        <f t="shared" si="8"/>
        <v>-0.002810106344914008</v>
      </c>
      <c r="J78" s="51">
        <f t="shared" si="9"/>
        <v>-0.002810106344914008</v>
      </c>
      <c r="K78" s="47"/>
      <c r="L78" s="50">
        <f t="shared" si="16"/>
        <v>2.025473763555176</v>
      </c>
      <c r="M78" s="65">
        <f t="shared" si="10"/>
        <v>300.0101273688178</v>
      </c>
    </row>
    <row r="79" spans="1:13" ht="15">
      <c r="A79" s="50">
        <f t="shared" si="17"/>
        <v>1.8905914247127888</v>
      </c>
      <c r="B79" s="51">
        <f t="shared" si="11"/>
        <v>0.0006182233958810819</v>
      </c>
      <c r="C79" s="64">
        <f t="shared" si="7"/>
        <v>0.9976735563394684</v>
      </c>
      <c r="D79" s="51">
        <f t="shared" si="12"/>
        <v>-0.0030911169794054097</v>
      </c>
      <c r="E79" s="51">
        <f t="shared" si="13"/>
        <v>-0.002325087424883465</v>
      </c>
      <c r="F79" s="51">
        <f t="shared" si="14"/>
        <v>-0.0030911169794054097</v>
      </c>
      <c r="G79" s="51">
        <f t="shared" si="15"/>
        <v>-0.00465288311656487</v>
      </c>
      <c r="H79" s="49"/>
      <c r="I79" s="51">
        <f t="shared" si="8"/>
        <v>-0.0030911169794054097</v>
      </c>
      <c r="J79" s="51">
        <f t="shared" si="9"/>
        <v>-0.0030911169794054097</v>
      </c>
      <c r="K79" s="47"/>
      <c r="L79" s="50">
        <f t="shared" si="16"/>
        <v>2.0732693587745836</v>
      </c>
      <c r="M79" s="65">
        <f t="shared" si="10"/>
        <v>300.0103663467939</v>
      </c>
    </row>
    <row r="80" spans="1:13" ht="15">
      <c r="A80" s="50">
        <f t="shared" si="17"/>
        <v>2.0796505671840677</v>
      </c>
      <c r="B80" s="51">
        <f t="shared" si="11"/>
        <v>0.0006800457354691901</v>
      </c>
      <c r="C80" s="64">
        <f t="shared" si="7"/>
        <v>0.9974400149731686</v>
      </c>
      <c r="D80" s="51">
        <f t="shared" si="12"/>
        <v>-0.0034002286773459505</v>
      </c>
      <c r="E80" s="51">
        <f t="shared" si="13"/>
        <v>-0.0025583424477415573</v>
      </c>
      <c r="F80" s="51">
        <f t="shared" si="14"/>
        <v>-0.0034002286773459505</v>
      </c>
      <c r="G80" s="51">
        <f t="shared" si="15"/>
        <v>-0.005119964450607499</v>
      </c>
      <c r="H80" s="49"/>
      <c r="I80" s="51">
        <f t="shared" si="8"/>
        <v>-0.0034002286773459505</v>
      </c>
      <c r="J80" s="51">
        <f t="shared" si="9"/>
        <v>-0.0034002286773459505</v>
      </c>
      <c r="K80" s="47"/>
      <c r="L80" s="50">
        <f t="shared" si="16"/>
        <v>2.121079004525716</v>
      </c>
      <c r="M80" s="65">
        <f t="shared" si="10"/>
        <v>300.01060539502265</v>
      </c>
    </row>
    <row r="81" spans="1:13" ht="15">
      <c r="A81" s="50">
        <f t="shared" si="17"/>
        <v>2.2876156239024747</v>
      </c>
      <c r="B81" s="51">
        <f t="shared" si="11"/>
        <v>0.0007480503090161091</v>
      </c>
      <c r="C81" s="64">
        <f t="shared" si="7"/>
        <v>0.9971829298550854</v>
      </c>
      <c r="D81" s="51">
        <f t="shared" si="12"/>
        <v>-0.003740251545080546</v>
      </c>
      <c r="E81" s="51">
        <f t="shared" si="13"/>
        <v>-0.0028150805789766142</v>
      </c>
      <c r="F81" s="51">
        <f t="shared" si="14"/>
        <v>-0.003740251545080546</v>
      </c>
      <c r="G81" s="51">
        <f t="shared" si="15"/>
        <v>-0.005634132822086133</v>
      </c>
      <c r="H81" s="49"/>
      <c r="I81" s="51">
        <f t="shared" si="8"/>
        <v>-0.003740251545080546</v>
      </c>
      <c r="J81" s="51">
        <f t="shared" si="9"/>
        <v>-0.003740251545080546</v>
      </c>
      <c r="K81" s="47"/>
      <c r="L81" s="50">
        <f t="shared" si="16"/>
        <v>2.168904105861746</v>
      </c>
      <c r="M81" s="65">
        <f t="shared" si="10"/>
        <v>300.0108445205293</v>
      </c>
    </row>
    <row r="82" spans="1:13" ht="15">
      <c r="A82" s="50">
        <f t="shared" si="17"/>
        <v>2.5163771862927224</v>
      </c>
      <c r="B82" s="51">
        <f t="shared" si="11"/>
        <v>0.0008228553399177201</v>
      </c>
      <c r="C82" s="64">
        <f t="shared" si="7"/>
        <v>0.9968999063751932</v>
      </c>
      <c r="D82" s="51">
        <f t="shared" si="12"/>
        <v>-0.004114276699588601</v>
      </c>
      <c r="E82" s="51">
        <f t="shared" si="13"/>
        <v>-0.0030976835226061983</v>
      </c>
      <c r="F82" s="51">
        <f t="shared" si="14"/>
        <v>-0.004114276699588601</v>
      </c>
      <c r="G82" s="51">
        <f t="shared" si="15"/>
        <v>-0.006200177295261056</v>
      </c>
      <c r="H82" s="49"/>
      <c r="I82" s="51">
        <f t="shared" si="8"/>
        <v>-0.004114276699588601</v>
      </c>
      <c r="J82" s="51">
        <f t="shared" si="9"/>
        <v>-0.004114276699588601</v>
      </c>
      <c r="K82" s="47"/>
      <c r="L82" s="50">
        <f t="shared" si="16"/>
        <v>2.2167462083411626</v>
      </c>
      <c r="M82" s="65">
        <f t="shared" si="10"/>
        <v>300.0110837310417</v>
      </c>
    </row>
    <row r="83" spans="1:13" ht="15">
      <c r="A83" s="50">
        <f t="shared" si="17"/>
        <v>2.768014904921995</v>
      </c>
      <c r="B83" s="51">
        <f t="shared" si="11"/>
        <v>0.0009051408739094923</v>
      </c>
      <c r="C83" s="64">
        <f t="shared" si="7"/>
        <v>0.9965883018739019</v>
      </c>
      <c r="D83" s="51">
        <f t="shared" si="12"/>
        <v>-0.004525704369547461</v>
      </c>
      <c r="E83" s="51">
        <f t="shared" si="13"/>
        <v>-0.003408778264604395</v>
      </c>
      <c r="F83" s="51">
        <f t="shared" si="14"/>
        <v>-0.004525704369547461</v>
      </c>
      <c r="G83" s="51">
        <f t="shared" si="15"/>
        <v>-0.006823382981249875</v>
      </c>
      <c r="H83" s="49"/>
      <c r="I83" s="51">
        <f t="shared" si="8"/>
        <v>-0.004525704369547461</v>
      </c>
      <c r="J83" s="51">
        <f t="shared" si="9"/>
        <v>-0.004525704369547461</v>
      </c>
      <c r="K83" s="47"/>
      <c r="L83" s="50">
        <f t="shared" si="16"/>
        <v>2.2646070120783044</v>
      </c>
      <c r="M83" s="65">
        <f t="shared" si="10"/>
        <v>300.0113230350604</v>
      </c>
    </row>
    <row r="84" spans="1:13" ht="15">
      <c r="A84" s="50">
        <f t="shared" si="17"/>
        <v>3.0448163954141947</v>
      </c>
      <c r="B84" s="51">
        <f t="shared" si="11"/>
        <v>0.0009956549613004415</v>
      </c>
      <c r="C84" s="64">
        <f t="shared" si="7"/>
        <v>0.9962451989866334</v>
      </c>
      <c r="D84" s="51">
        <f t="shared" si="12"/>
        <v>-0.0049782748065022074</v>
      </c>
      <c r="E84" s="51">
        <f t="shared" si="13"/>
        <v>-0.003751263127784732</v>
      </c>
      <c r="F84" s="51">
        <f t="shared" si="14"/>
        <v>-0.0049782748065022074</v>
      </c>
      <c r="G84" s="51">
        <f t="shared" si="15"/>
        <v>-0.007509584331240557</v>
      </c>
      <c r="H84" s="49"/>
      <c r="I84" s="51">
        <f t="shared" si="8"/>
        <v>-0.0049782748065022074</v>
      </c>
      <c r="J84" s="51">
        <f t="shared" si="9"/>
        <v>-0.0049782748065022074</v>
      </c>
      <c r="K84" s="47"/>
      <c r="L84" s="50">
        <f t="shared" si="16"/>
        <v>2.3124883871989446</v>
      </c>
      <c r="M84" s="65">
        <f t="shared" si="10"/>
        <v>300.011562441936</v>
      </c>
    </row>
    <row r="85" spans="1:13" ht="15">
      <c r="A85" s="50">
        <f t="shared" si="17"/>
        <v>3.3492980349556145</v>
      </c>
      <c r="B85" s="51">
        <f t="shared" si="11"/>
        <v>0.001095220457430486</v>
      </c>
      <c r="C85" s="64">
        <f t="shared" si="7"/>
        <v>0.9958673759183746</v>
      </c>
      <c r="D85" s="51">
        <f t="shared" si="12"/>
        <v>-0.0054761022871524295</v>
      </c>
      <c r="E85" s="51">
        <f t="shared" si="13"/>
        <v>-0.004128336764006146</v>
      </c>
      <c r="F85" s="51">
        <f t="shared" si="14"/>
        <v>-0.0054761022871524295</v>
      </c>
      <c r="G85" s="51">
        <f t="shared" si="15"/>
        <v>-0.008265224563757886</v>
      </c>
      <c r="H85" s="49"/>
      <c r="I85" s="51">
        <f t="shared" si="8"/>
        <v>-0.0054761022871524295</v>
      </c>
      <c r="J85" s="51">
        <f t="shared" si="9"/>
        <v>-0.0054761022871524295</v>
      </c>
      <c r="K85" s="47"/>
      <c r="L85" s="50">
        <f t="shared" si="16"/>
        <v>2.360392390841432</v>
      </c>
      <c r="M85" s="65">
        <f t="shared" si="10"/>
        <v>300.01180196195423</v>
      </c>
    </row>
    <row r="86" spans="1:13" ht="15">
      <c r="A86" s="50">
        <f t="shared" si="17"/>
        <v>3.6842278384511764</v>
      </c>
      <c r="B86" s="51">
        <f t="shared" si="11"/>
        <v>0.0012047425031735345</v>
      </c>
      <c r="C86" s="64">
        <f t="shared" si="7"/>
        <v>0.9954512732508316</v>
      </c>
      <c r="D86" s="51">
        <f t="shared" si="12"/>
        <v>-0.006023712515867672</v>
      </c>
      <c r="E86" s="51">
        <f t="shared" si="13"/>
        <v>-0.004543530450968225</v>
      </c>
      <c r="F86" s="51">
        <f t="shared" si="14"/>
        <v>-0.006023712515867672</v>
      </c>
      <c r="G86" s="51">
        <f t="shared" si="15"/>
        <v>-0.009097422018673954</v>
      </c>
      <c r="H86" s="49"/>
      <c r="I86" s="51">
        <f t="shared" si="8"/>
        <v>-0.006023712515867672</v>
      </c>
      <c r="J86" s="51">
        <f t="shared" si="9"/>
        <v>-0.006023712515867672</v>
      </c>
      <c r="K86" s="47"/>
      <c r="L86" s="50">
        <f t="shared" si="16"/>
        <v>2.408321285857952</v>
      </c>
      <c r="M86" s="65">
        <f t="shared" si="10"/>
        <v>300.0120416064293</v>
      </c>
    </row>
    <row r="87" spans="1:13" ht="15">
      <c r="A87" s="50">
        <f t="shared" si="17"/>
        <v>4.052650622296294</v>
      </c>
      <c r="B87" s="51">
        <f t="shared" si="11"/>
        <v>0.0013252167534908881</v>
      </c>
      <c r="C87" s="64">
        <f t="shared" si="7"/>
        <v>0.9949929568242133</v>
      </c>
      <c r="D87" s="51">
        <f t="shared" si="12"/>
        <v>-0.006626083767454441</v>
      </c>
      <c r="E87" s="51">
        <f t="shared" si="13"/>
        <v>-0.005000744114315392</v>
      </c>
      <c r="F87" s="51">
        <f t="shared" si="14"/>
        <v>-0.006626083767454441</v>
      </c>
      <c r="G87" s="51">
        <f t="shared" si="15"/>
        <v>-0.010014044351132192</v>
      </c>
      <c r="H87" s="49"/>
      <c r="I87" s="51">
        <f t="shared" si="8"/>
        <v>-0.006626083767454441</v>
      </c>
      <c r="J87" s="51">
        <f t="shared" si="9"/>
        <v>-0.006626083767454441</v>
      </c>
      <c r="K87" s="47"/>
      <c r="L87" s="50">
        <f t="shared" si="16"/>
        <v>2.4562775613859076</v>
      </c>
      <c r="M87" s="65">
        <f t="shared" si="10"/>
        <v>300.0122813878069</v>
      </c>
    </row>
    <row r="88" spans="1:13" ht="15">
      <c r="A88" s="50">
        <f t="shared" si="17"/>
        <v>4.457915684525924</v>
      </c>
      <c r="B88" s="51">
        <f aca="true" t="shared" si="18" ref="B88:B108">(A88-$P$7)/$U$7</f>
        <v>0.0014577384288399769</v>
      </c>
      <c r="C88" s="64">
        <f t="shared" si="7"/>
        <v>0.9944880761639686</v>
      </c>
      <c r="D88" s="51">
        <f aca="true" t="shared" si="19" ref="D88:D108">-5*B88</f>
        <v>-0.007288692144199884</v>
      </c>
      <c r="E88" s="51">
        <f aca="true" t="shared" si="20" ref="E88:E108">2*LN((1+C88)/2)+LN((1+C88*C88)/2)-2*ATAN(C88)+PI()/2</f>
        <v>-0.0055042865586103495</v>
      </c>
      <c r="F88" s="51">
        <f aca="true" t="shared" si="21" ref="F88:F108">-5*B88</f>
        <v>-0.007288692144199884</v>
      </c>
      <c r="G88" s="51">
        <f aca="true" t="shared" si="22" ref="G88:G108">2*LN((1+C88*C88)/2)</f>
        <v>-0.01102379162098612</v>
      </c>
      <c r="H88" s="49"/>
      <c r="I88" s="51">
        <f t="shared" si="8"/>
        <v>-0.007288692144199884</v>
      </c>
      <c r="J88" s="51">
        <f t="shared" si="9"/>
        <v>-0.007288692144199884</v>
      </c>
      <c r="K88" s="47"/>
      <c r="L88" s="50">
        <f aca="true" t="shared" si="23" ref="L88:L108">($P$10/$R$7)*(LN((A88-$P$7)/$O$7)-I88)</f>
        <v>2.5042639554764428</v>
      </c>
      <c r="M88" s="65">
        <f t="shared" si="10"/>
        <v>300.01252131977736</v>
      </c>
    </row>
    <row r="89" spans="1:13" ht="15">
      <c r="A89" s="50">
        <f aca="true" t="shared" si="24" ref="A89:A108">A88*1.1</f>
        <v>4.903707252978516</v>
      </c>
      <c r="B89" s="51">
        <f t="shared" si="18"/>
        <v>0.0016035122717239746</v>
      </c>
      <c r="C89" s="64">
        <f aca="true" t="shared" si="25" ref="C89:C119">(1-15*B89)^0.25</f>
        <v>0.9939318178375895</v>
      </c>
      <c r="D89" s="51">
        <f t="shared" si="19"/>
        <v>-0.008017561358619873</v>
      </c>
      <c r="E89" s="51">
        <f t="shared" si="20"/>
        <v>-0.006058920464792061</v>
      </c>
      <c r="F89" s="51">
        <f t="shared" si="21"/>
        <v>-0.008017561358619873</v>
      </c>
      <c r="G89" s="51">
        <f t="shared" si="22"/>
        <v>-0.012136289502461643</v>
      </c>
      <c r="H89" s="49"/>
      <c r="I89" s="51">
        <f aca="true" t="shared" si="26" ref="I89:I108">IF($U$8=1,D89,E89)</f>
        <v>-0.008017561358619873</v>
      </c>
      <c r="J89" s="51">
        <f aca="true" t="shared" si="27" ref="J89:J108">IF($U$8=1,F89,G89)</f>
        <v>-0.008017561358619873</v>
      </c>
      <c r="K89" s="47"/>
      <c r="L89" s="50">
        <f t="shared" si="23"/>
        <v>2.5522834799858156</v>
      </c>
      <c r="M89" s="65">
        <f aca="true" t="shared" si="28" ref="M89:M108">$Q$7+($V$10/$R$7)*(LN((A89-$P$7)/$O$7)-J89)</f>
        <v>300.01276141739993</v>
      </c>
    </row>
    <row r="90" spans="1:13" ht="15">
      <c r="A90" s="50">
        <f t="shared" si="24"/>
        <v>5.394077978276369</v>
      </c>
      <c r="B90" s="51">
        <f t="shared" si="18"/>
        <v>0.0017638634988963724</v>
      </c>
      <c r="C90" s="64">
        <f t="shared" si="25"/>
        <v>0.9933188530248525</v>
      </c>
      <c r="D90" s="51">
        <f t="shared" si="19"/>
        <v>-0.008819317494481862</v>
      </c>
      <c r="E90" s="51">
        <f t="shared" si="20"/>
        <v>-0.006669912799492916</v>
      </c>
      <c r="F90" s="51">
        <f t="shared" si="21"/>
        <v>-0.008819317494481862</v>
      </c>
      <c r="G90" s="51">
        <f t="shared" si="22"/>
        <v>-0.013362194040432054</v>
      </c>
      <c r="H90" s="49"/>
      <c r="I90" s="51">
        <f t="shared" si="26"/>
        <v>-0.008819317494481862</v>
      </c>
      <c r="J90" s="51">
        <f t="shared" si="27"/>
        <v>-0.008819317494481862</v>
      </c>
      <c r="K90" s="47"/>
      <c r="L90" s="50">
        <f t="shared" si="23"/>
        <v>2.600339447955909</v>
      </c>
      <c r="M90" s="65">
        <f t="shared" si="28"/>
        <v>300.01300169723976</v>
      </c>
    </row>
    <row r="91" spans="1:13" ht="15">
      <c r="A91" s="50">
        <f t="shared" si="24"/>
        <v>5.933485776104006</v>
      </c>
      <c r="B91" s="51">
        <f t="shared" si="18"/>
        <v>0.0019402498487860098</v>
      </c>
      <c r="C91" s="64">
        <f t="shared" si="25"/>
        <v>0.9926432784628232</v>
      </c>
      <c r="D91" s="51">
        <f t="shared" si="19"/>
        <v>-0.009701249243930048</v>
      </c>
      <c r="E91" s="51">
        <f t="shared" si="20"/>
        <v>-0.007343091385976219</v>
      </c>
      <c r="F91" s="51">
        <f t="shared" si="21"/>
        <v>-0.009701249243930048</v>
      </c>
      <c r="G91" s="51">
        <f t="shared" si="22"/>
        <v>-0.014713309621347254</v>
      </c>
      <c r="H91" s="49"/>
      <c r="I91" s="51">
        <f t="shared" si="26"/>
        <v>-0.009701249243930048</v>
      </c>
      <c r="J91" s="51">
        <f t="shared" si="27"/>
        <v>-0.009701249243930048</v>
      </c>
      <c r="K91" s="47"/>
      <c r="L91" s="50">
        <f t="shared" si="23"/>
        <v>2.6484355037327956</v>
      </c>
      <c r="M91" s="65">
        <f t="shared" si="28"/>
        <v>300.0132421775187</v>
      </c>
    </row>
    <row r="92" spans="1:13" ht="15">
      <c r="A92" s="50">
        <f t="shared" si="24"/>
        <v>6.526834353714407</v>
      </c>
      <c r="B92" s="51">
        <f t="shared" si="18"/>
        <v>0.002134274833664611</v>
      </c>
      <c r="C92" s="64">
        <f t="shared" si="25"/>
        <v>0.9918985497798114</v>
      </c>
      <c r="D92" s="51">
        <f t="shared" si="19"/>
        <v>-0.010671374168323056</v>
      </c>
      <c r="E92" s="51">
        <f t="shared" si="20"/>
        <v>-0.008084908511243993</v>
      </c>
      <c r="F92" s="51">
        <f t="shared" si="21"/>
        <v>-0.010671374168323056</v>
      </c>
      <c r="G92" s="51">
        <f t="shared" si="22"/>
        <v>-0.016202722117782297</v>
      </c>
      <c r="H92" s="49"/>
      <c r="I92" s="51">
        <f t="shared" si="26"/>
        <v>-0.010671374168323056</v>
      </c>
      <c r="J92" s="51">
        <f t="shared" si="27"/>
        <v>-0.010671374168323056</v>
      </c>
      <c r="K92" s="47"/>
      <c r="L92" s="50">
        <f t="shared" si="23"/>
        <v>2.6965756560971545</v>
      </c>
      <c r="M92" s="65">
        <f t="shared" si="28"/>
        <v>300.0134828782805</v>
      </c>
    </row>
    <row r="93" spans="1:13" ht="15">
      <c r="A93" s="50">
        <f t="shared" si="24"/>
        <v>7.179517789085849</v>
      </c>
      <c r="B93" s="51">
        <f t="shared" si="18"/>
        <v>0.0023477023170310725</v>
      </c>
      <c r="C93" s="64">
        <f t="shared" si="25"/>
        <v>0.9910774060541456</v>
      </c>
      <c r="D93" s="51">
        <f t="shared" si="19"/>
        <v>-0.011738511585155362</v>
      </c>
      <c r="E93" s="51">
        <f t="shared" si="20"/>
        <v>-0.008902512593790046</v>
      </c>
      <c r="F93" s="51">
        <f t="shared" si="21"/>
        <v>-0.011738511585155362</v>
      </c>
      <c r="G93" s="51">
        <f t="shared" si="22"/>
        <v>-0.017844949517628383</v>
      </c>
      <c r="H93" s="49"/>
      <c r="I93" s="51">
        <f t="shared" si="26"/>
        <v>-0.011738511585155362</v>
      </c>
      <c r="J93" s="51">
        <f t="shared" si="27"/>
        <v>-0.011738511585155362</v>
      </c>
      <c r="K93" s="47"/>
      <c r="L93" s="50">
        <f t="shared" si="23"/>
        <v>2.7447643147077327</v>
      </c>
      <c r="M93" s="65">
        <f t="shared" si="28"/>
        <v>300.01372382157354</v>
      </c>
    </row>
    <row r="94" spans="1:13" ht="15">
      <c r="A94" s="50">
        <f t="shared" si="24"/>
        <v>7.897469567994435</v>
      </c>
      <c r="B94" s="51">
        <f t="shared" si="18"/>
        <v>0.0025824725487341798</v>
      </c>
      <c r="C94" s="64">
        <f t="shared" si="25"/>
        <v>0.9901717842163813</v>
      </c>
      <c r="D94" s="51">
        <f t="shared" si="19"/>
        <v>-0.0129123627436709</v>
      </c>
      <c r="E94" s="51">
        <f t="shared" si="20"/>
        <v>-0.00980382911747335</v>
      </c>
      <c r="F94" s="51">
        <f t="shared" si="21"/>
        <v>-0.0129123627436709</v>
      </c>
      <c r="G94" s="51">
        <f t="shared" si="22"/>
        <v>-0.01965611277715581</v>
      </c>
      <c r="H94" s="49"/>
      <c r="I94" s="51">
        <f t="shared" si="26"/>
        <v>-0.0129123627436709</v>
      </c>
      <c r="J94" s="51">
        <f t="shared" si="27"/>
        <v>-0.0129123627436709</v>
      </c>
      <c r="K94" s="47"/>
      <c r="L94" s="50">
        <f t="shared" si="23"/>
        <v>2.7930063301891535</v>
      </c>
      <c r="M94" s="65">
        <f t="shared" si="28"/>
        <v>300.01396503165097</v>
      </c>
    </row>
    <row r="95" spans="1:13" ht="15">
      <c r="A95" s="50">
        <f t="shared" si="24"/>
        <v>8.687216524793879</v>
      </c>
      <c r="B95" s="51">
        <f t="shared" si="18"/>
        <v>0.0028407198036075982</v>
      </c>
      <c r="C95" s="64">
        <f t="shared" si="25"/>
        <v>0.9891727216473374</v>
      </c>
      <c r="D95" s="51">
        <f t="shared" si="19"/>
        <v>-0.014203599018037992</v>
      </c>
      <c r="E95" s="51">
        <f t="shared" si="20"/>
        <v>-0.010797652256731238</v>
      </c>
      <c r="F95" s="51">
        <f t="shared" si="21"/>
        <v>-0.014203599018037992</v>
      </c>
      <c r="G95" s="51">
        <f t="shared" si="22"/>
        <v>-0.02165413016094006</v>
      </c>
      <c r="H95" s="49"/>
      <c r="I95" s="51">
        <f t="shared" si="26"/>
        <v>-0.014203599018037992</v>
      </c>
      <c r="J95" s="51">
        <f t="shared" si="27"/>
        <v>-0.014203599018037992</v>
      </c>
      <c r="K95" s="47"/>
      <c r="L95" s="50">
        <f t="shared" si="23"/>
        <v>2.8413070382284995</v>
      </c>
      <c r="M95" s="65">
        <f t="shared" si="28"/>
        <v>300.01420653519114</v>
      </c>
    </row>
    <row r="96" spans="1:13" ht="15">
      <c r="A96" s="50">
        <f t="shared" si="24"/>
        <v>9.555938177273267</v>
      </c>
      <c r="B96" s="51">
        <f t="shared" si="18"/>
        <v>0.003124791783968358</v>
      </c>
      <c r="C96" s="64">
        <f t="shared" si="25"/>
        <v>0.9880702449962169</v>
      </c>
      <c r="D96" s="51">
        <f t="shared" si="19"/>
        <v>-0.01562395891984179</v>
      </c>
      <c r="E96" s="51">
        <f t="shared" si="20"/>
        <v>-0.01189374888658512</v>
      </c>
      <c r="F96" s="51">
        <f t="shared" si="21"/>
        <v>-0.01562395891984179</v>
      </c>
      <c r="G96" s="51">
        <f t="shared" si="22"/>
        <v>-0.023858938975908493</v>
      </c>
      <c r="H96" s="49"/>
      <c r="I96" s="51">
        <f t="shared" si="26"/>
        <v>-0.01562395891984179</v>
      </c>
      <c r="J96" s="51">
        <f t="shared" si="27"/>
        <v>-0.01562395891984179</v>
      </c>
      <c r="K96" s="47"/>
      <c r="L96" s="50">
        <f t="shared" si="23"/>
        <v>2.889672308081564</v>
      </c>
      <c r="M96" s="65">
        <f t="shared" si="28"/>
        <v>300.0144483615404</v>
      </c>
    </row>
    <row r="97" spans="1:13" ht="15">
      <c r="A97" s="50">
        <f t="shared" si="24"/>
        <v>10.511531995000595</v>
      </c>
      <c r="B97" s="51">
        <f t="shared" si="18"/>
        <v>0.0034372709623651946</v>
      </c>
      <c r="C97" s="64">
        <f t="shared" si="25"/>
        <v>0.986853242836075</v>
      </c>
      <c r="D97" s="51">
        <f t="shared" si="19"/>
        <v>-0.017186354811825972</v>
      </c>
      <c r="E97" s="51">
        <f t="shared" si="20"/>
        <v>-0.01310297700027796</v>
      </c>
      <c r="F97" s="51">
        <f t="shared" si="21"/>
        <v>-0.017186354811825972</v>
      </c>
      <c r="G97" s="51">
        <f t="shared" si="22"/>
        <v>-0.026292749404065816</v>
      </c>
      <c r="H97" s="49"/>
      <c r="I97" s="51">
        <f t="shared" si="26"/>
        <v>-0.017186354811825972</v>
      </c>
      <c r="J97" s="51">
        <f t="shared" si="27"/>
        <v>-0.017186354811825972</v>
      </c>
      <c r="K97" s="47"/>
      <c r="L97" s="50">
        <f t="shared" si="23"/>
        <v>2.938108595929718</v>
      </c>
      <c r="M97" s="65">
        <f t="shared" si="28"/>
        <v>300.0146905429796</v>
      </c>
    </row>
    <row r="98" spans="1:13" ht="15">
      <c r="A98" s="50">
        <f t="shared" si="24"/>
        <v>11.562685194500656</v>
      </c>
      <c r="B98" s="51">
        <f t="shared" si="18"/>
        <v>0.003780998058601714</v>
      </c>
      <c r="C98" s="64">
        <f t="shared" si="25"/>
        <v>0.985509319265801</v>
      </c>
      <c r="D98" s="51">
        <f t="shared" si="19"/>
        <v>-0.01890499029300857</v>
      </c>
      <c r="E98" s="51">
        <f t="shared" si="20"/>
        <v>-0.014437420964346304</v>
      </c>
      <c r="F98" s="51">
        <f t="shared" si="21"/>
        <v>-0.01890499029300857</v>
      </c>
      <c r="G98" s="51">
        <f t="shared" si="22"/>
        <v>-0.028980336131412418</v>
      </c>
      <c r="H98" s="49"/>
      <c r="I98" s="51">
        <f t="shared" si="26"/>
        <v>-0.01890499029300857</v>
      </c>
      <c r="J98" s="51">
        <f t="shared" si="27"/>
        <v>-0.01890499029300857</v>
      </c>
      <c r="K98" s="47"/>
      <c r="L98" s="50">
        <f t="shared" si="23"/>
        <v>2.9866230035724723</v>
      </c>
      <c r="M98" s="65">
        <f t="shared" si="28"/>
        <v>300.01493311501787</v>
      </c>
    </row>
    <row r="99" spans="1:13" ht="15">
      <c r="A99" s="50">
        <f t="shared" si="24"/>
        <v>12.718953713950722</v>
      </c>
      <c r="B99" s="51">
        <f t="shared" si="18"/>
        <v>0.004159097864461885</v>
      </c>
      <c r="C99" s="64">
        <f t="shared" si="25"/>
        <v>0.9840246249290593</v>
      </c>
      <c r="D99" s="51">
        <f t="shared" si="19"/>
        <v>-0.020795489322309426</v>
      </c>
      <c r="E99" s="51">
        <f t="shared" si="20"/>
        <v>-0.015910546547022397</v>
      </c>
      <c r="F99" s="51">
        <f t="shared" si="21"/>
        <v>-0.020795489322309426</v>
      </c>
      <c r="G99" s="51">
        <f t="shared" si="22"/>
        <v>-0.031949374715420246</v>
      </c>
      <c r="H99" s="49"/>
      <c r="I99" s="51">
        <f t="shared" si="26"/>
        <v>-0.020795489322309426</v>
      </c>
      <c r="J99" s="51">
        <f t="shared" si="27"/>
        <v>-0.020795489322309426</v>
      </c>
      <c r="K99" s="47"/>
      <c r="L99" s="50">
        <f t="shared" si="23"/>
        <v>3.035223342989285</v>
      </c>
      <c r="M99" s="65">
        <f t="shared" si="28"/>
        <v>300.01517611671494</v>
      </c>
    </row>
    <row r="100" spans="1:13" ht="15">
      <c r="A100" s="50">
        <f t="shared" si="24"/>
        <v>13.990849085345795</v>
      </c>
      <c r="B100" s="51">
        <f t="shared" si="18"/>
        <v>0.004575007650908075</v>
      </c>
      <c r="C100" s="64">
        <f t="shared" si="25"/>
        <v>0.9823836611118487</v>
      </c>
      <c r="D100" s="51">
        <f t="shared" si="19"/>
        <v>-0.022875038254540375</v>
      </c>
      <c r="E100" s="51">
        <f t="shared" si="20"/>
        <v>-0.017537379289568333</v>
      </c>
      <c r="F100" s="51">
        <f t="shared" si="21"/>
        <v>-0.022875038254540375</v>
      </c>
      <c r="G100" s="51">
        <f t="shared" si="22"/>
        <v>-0.03523083120514699</v>
      </c>
      <c r="H100" s="49"/>
      <c r="I100" s="51">
        <f t="shared" si="26"/>
        <v>-0.022875038254540375</v>
      </c>
      <c r="J100" s="51">
        <f t="shared" si="27"/>
        <v>-0.022875038254540375</v>
      </c>
      <c r="K100" s="47"/>
      <c r="L100" s="50">
        <f t="shared" si="23"/>
        <v>3.083918207357563</v>
      </c>
      <c r="M100" s="65">
        <f t="shared" si="28"/>
        <v>300.0154195910368</v>
      </c>
    </row>
    <row r="101" spans="1:13" ht="15">
      <c r="A101" s="50">
        <f t="shared" si="24"/>
        <v>15.389933993880376</v>
      </c>
      <c r="B101" s="51">
        <f t="shared" si="18"/>
        <v>0.005032508415998883</v>
      </c>
      <c r="C101" s="64">
        <f t="shared" si="25"/>
        <v>0.980569051548233</v>
      </c>
      <c r="D101" s="51">
        <f t="shared" si="19"/>
        <v>-0.025162542079994413</v>
      </c>
      <c r="E101" s="51">
        <f t="shared" si="20"/>
        <v>-0.01933471058942482</v>
      </c>
      <c r="F101" s="51">
        <f t="shared" si="21"/>
        <v>-0.025162542079994413</v>
      </c>
      <c r="G101" s="51">
        <f t="shared" si="22"/>
        <v>-0.03885941552734055</v>
      </c>
      <c r="H101" s="49"/>
      <c r="I101" s="51">
        <f t="shared" si="26"/>
        <v>-0.025162542079994413</v>
      </c>
      <c r="J101" s="51">
        <f t="shared" si="27"/>
        <v>-0.025162542079994413</v>
      </c>
      <c r="K101" s="47"/>
      <c r="L101" s="50">
        <f t="shared" si="23"/>
        <v>3.1327170491724523</v>
      </c>
      <c r="M101" s="65">
        <f t="shared" si="28"/>
        <v>300.0156635852459</v>
      </c>
    </row>
    <row r="102" spans="1:13" ht="15">
      <c r="A102" s="50">
        <f t="shared" si="24"/>
        <v>16.928927393268417</v>
      </c>
      <c r="B102" s="51">
        <f t="shared" si="18"/>
        <v>0.005535759257598772</v>
      </c>
      <c r="C102" s="64">
        <f t="shared" si="25"/>
        <v>0.9785612752358598</v>
      </c>
      <c r="D102" s="51">
        <f t="shared" si="19"/>
        <v>-0.027678796287993856</v>
      </c>
      <c r="E102" s="51">
        <f t="shared" si="20"/>
        <v>-0.02132133687998139</v>
      </c>
      <c r="F102" s="51">
        <f t="shared" si="21"/>
        <v>-0.027678796287993856</v>
      </c>
      <c r="G102" s="51">
        <f t="shared" si="22"/>
        <v>-0.04287411171523906</v>
      </c>
      <c r="H102" s="49"/>
      <c r="I102" s="51">
        <f t="shared" si="26"/>
        <v>-0.027678796287993856</v>
      </c>
      <c r="J102" s="51">
        <f t="shared" si="27"/>
        <v>-0.027678796287993856</v>
      </c>
      <c r="K102" s="47"/>
      <c r="L102" s="50">
        <f t="shared" si="23"/>
        <v>3.1816302661786144</v>
      </c>
      <c r="M102" s="65">
        <f t="shared" si="28"/>
        <v>300.0159081513309</v>
      </c>
    </row>
    <row r="103" spans="1:13" ht="15">
      <c r="A103" s="50">
        <f t="shared" si="24"/>
        <v>18.62182013259526</v>
      </c>
      <c r="B103" s="51">
        <f t="shared" si="18"/>
        <v>0.00608933518335865</v>
      </c>
      <c r="C103" s="64">
        <f t="shared" si="25"/>
        <v>0.976338351839259</v>
      </c>
      <c r="D103" s="51">
        <f t="shared" si="19"/>
        <v>-0.03044667591679325</v>
      </c>
      <c r="E103" s="51">
        <f t="shared" si="20"/>
        <v>-0.0235183385936919</v>
      </c>
      <c r="F103" s="51">
        <f t="shared" si="21"/>
        <v>-0.03044667591679325</v>
      </c>
      <c r="G103" s="51">
        <f t="shared" si="22"/>
        <v>-0.0473188013713328</v>
      </c>
      <c r="H103" s="49"/>
      <c r="I103" s="51">
        <f t="shared" si="26"/>
        <v>-0.03044667591679325</v>
      </c>
      <c r="J103" s="51">
        <f t="shared" si="27"/>
        <v>-0.03044667591679325</v>
      </c>
      <c r="K103" s="47"/>
      <c r="L103" s="50">
        <f t="shared" si="23"/>
        <v>3.2306692958951766</v>
      </c>
      <c r="M103" s="65">
        <f t="shared" si="28"/>
        <v>300.0161533464795</v>
      </c>
    </row>
    <row r="104" spans="1:13" ht="15">
      <c r="A104" s="50">
        <f t="shared" si="24"/>
        <v>20.484002145854788</v>
      </c>
      <c r="B104" s="51">
        <f t="shared" si="18"/>
        <v>0.006698268701694515</v>
      </c>
      <c r="C104" s="64">
        <f t="shared" si="25"/>
        <v>0.9738754690006272</v>
      </c>
      <c r="D104" s="51">
        <f t="shared" si="19"/>
        <v>-0.033491343508472576</v>
      </c>
      <c r="E104" s="51">
        <f t="shared" si="20"/>
        <v>-0.02594940727841255</v>
      </c>
      <c r="F104" s="51">
        <f t="shared" si="21"/>
        <v>-0.033491343508472576</v>
      </c>
      <c r="G104" s="51">
        <f t="shared" si="22"/>
        <v>-0.052243001080178396</v>
      </c>
      <c r="H104" s="49"/>
      <c r="I104" s="51">
        <f t="shared" si="26"/>
        <v>-0.033491343508472576</v>
      </c>
      <c r="J104" s="51">
        <f t="shared" si="27"/>
        <v>-0.033491343508472576</v>
      </c>
      <c r="K104" s="47"/>
      <c r="L104" s="50">
        <f t="shared" si="23"/>
        <v>3.2798467195931793</v>
      </c>
      <c r="M104" s="65">
        <f t="shared" si="28"/>
        <v>300.01639923359795</v>
      </c>
    </row>
    <row r="105" spans="1:13" ht="15">
      <c r="A105" s="50">
        <f t="shared" si="24"/>
        <v>22.53240236044027</v>
      </c>
      <c r="B105" s="51">
        <f t="shared" si="18"/>
        <v>0.0073680955718639675</v>
      </c>
      <c r="C105" s="64">
        <f t="shared" si="25"/>
        <v>0.9711445378890982</v>
      </c>
      <c r="D105" s="51">
        <f t="shared" si="19"/>
        <v>-0.036840477859319834</v>
      </c>
      <c r="E105" s="51">
        <f t="shared" si="20"/>
        <v>-0.028641231433382153</v>
      </c>
      <c r="F105" s="51">
        <f t="shared" si="21"/>
        <v>-0.036840477859319834</v>
      </c>
      <c r="G105" s="51">
        <f t="shared" si="22"/>
        <v>-0.05770274018538374</v>
      </c>
      <c r="H105" s="49"/>
      <c r="I105" s="51">
        <f t="shared" si="26"/>
        <v>-0.036840477859319834</v>
      </c>
      <c r="J105" s="51">
        <f t="shared" si="27"/>
        <v>-0.036840477859319834</v>
      </c>
      <c r="K105" s="47"/>
      <c r="L105" s="50">
        <f t="shared" si="23"/>
        <v>3.329176376670765</v>
      </c>
      <c r="M105" s="65">
        <f t="shared" si="28"/>
        <v>300.01664588188333</v>
      </c>
    </row>
    <row r="106" spans="1:13" ht="15">
      <c r="A106" s="50">
        <f t="shared" si="24"/>
        <v>24.785642596484298</v>
      </c>
      <c r="B106" s="51">
        <f t="shared" si="18"/>
        <v>0.008104905129050365</v>
      </c>
      <c r="C106" s="64">
        <f t="shared" si="25"/>
        <v>0.9681136593210838</v>
      </c>
      <c r="D106" s="51">
        <f t="shared" si="19"/>
        <v>-0.04052452564525182</v>
      </c>
      <c r="E106" s="51">
        <f t="shared" si="20"/>
        <v>-0.03162395452694122</v>
      </c>
      <c r="F106" s="51">
        <f t="shared" si="21"/>
        <v>-0.04052452564525182</v>
      </c>
      <c r="G106" s="51">
        <f t="shared" si="22"/>
        <v>-0.06376161293095875</v>
      </c>
      <c r="H106" s="49"/>
      <c r="I106" s="51">
        <f t="shared" si="26"/>
        <v>-0.04052452564525182</v>
      </c>
      <c r="J106" s="51">
        <f t="shared" si="27"/>
        <v>-0.04052452564525182</v>
      </c>
      <c r="K106" s="47"/>
      <c r="L106" s="50">
        <f t="shared" si="23"/>
        <v>3.3786734904658937</v>
      </c>
      <c r="M106" s="65">
        <f t="shared" si="28"/>
        <v>300.0168933674523</v>
      </c>
    </row>
    <row r="107" spans="1:13" ht="15">
      <c r="A107" s="50">
        <f t="shared" si="24"/>
        <v>27.26420685613273</v>
      </c>
      <c r="B107" s="51">
        <f t="shared" si="18"/>
        <v>0.008915395641955402</v>
      </c>
      <c r="C107" s="64">
        <f t="shared" si="25"/>
        <v>0.9647464773721443</v>
      </c>
      <c r="D107" s="51">
        <f t="shared" si="19"/>
        <v>-0.044576978209777005</v>
      </c>
      <c r="E107" s="51">
        <f t="shared" si="20"/>
        <v>-0.034931722517236974</v>
      </c>
      <c r="F107" s="51">
        <f t="shared" si="21"/>
        <v>-0.044576978209777005</v>
      </c>
      <c r="G107" s="51">
        <f t="shared" si="22"/>
        <v>-0.07049204918141495</v>
      </c>
      <c r="H107" s="49"/>
      <c r="I107" s="51">
        <f t="shared" si="26"/>
        <v>-0.044576978209777005</v>
      </c>
      <c r="J107" s="51">
        <f t="shared" si="27"/>
        <v>-0.044576978209777005</v>
      </c>
      <c r="K107" s="47"/>
      <c r="L107" s="50">
        <f t="shared" si="23"/>
        <v>3.4283548066503187</v>
      </c>
      <c r="M107" s="65">
        <f t="shared" si="28"/>
        <v>300.01714177403323</v>
      </c>
    </row>
    <row r="108" spans="1:13" ht="15">
      <c r="A108" s="50">
        <f t="shared" si="24"/>
        <v>29.990627541746004</v>
      </c>
      <c r="B108" s="51">
        <f t="shared" si="18"/>
        <v>0.009806935206150943</v>
      </c>
      <c r="C108" s="64">
        <f t="shared" si="25"/>
        <v>0.961001389981849</v>
      </c>
      <c r="D108" s="51">
        <f t="shared" si="19"/>
        <v>-0.04903467603075472</v>
      </c>
      <c r="E108" s="51">
        <f t="shared" si="20"/>
        <v>-0.03860334340150606</v>
      </c>
      <c r="F108" s="51">
        <f t="shared" si="21"/>
        <v>-0.04903467603075472</v>
      </c>
      <c r="G108" s="51">
        <f t="shared" si="22"/>
        <v>-0.07797686185684474</v>
      </c>
      <c r="H108" s="49"/>
      <c r="I108" s="51">
        <f t="shared" si="26"/>
        <v>-0.04903467603075472</v>
      </c>
      <c r="J108" s="51">
        <f t="shared" si="27"/>
        <v>-0.04903467603075472</v>
      </c>
      <c r="K108" s="47"/>
      <c r="L108" s="50">
        <f t="shared" si="23"/>
        <v>3.4782387454629697</v>
      </c>
      <c r="M108" s="65">
        <f t="shared" si="28"/>
        <v>300.0173911937273</v>
      </c>
    </row>
    <row r="109" spans="1:24" ht="15">
      <c r="A109" s="47"/>
      <c r="B109" s="47"/>
      <c r="C109" s="64">
        <f t="shared" si="25"/>
        <v>1</v>
      </c>
      <c r="D109" s="47"/>
      <c r="E109" s="47"/>
      <c r="F109" s="47"/>
      <c r="G109" s="47"/>
      <c r="H109" s="49"/>
      <c r="I109" s="47"/>
      <c r="J109" s="47"/>
      <c r="K109" s="47"/>
      <c r="L109" s="47"/>
      <c r="M109" s="47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</row>
    <row r="110" spans="1:24" ht="15">
      <c r="A110" s="47"/>
      <c r="B110" s="47"/>
      <c r="C110" s="64">
        <f t="shared" si="25"/>
        <v>1</v>
      </c>
      <c r="D110" s="47"/>
      <c r="E110" s="47"/>
      <c r="F110" s="47"/>
      <c r="G110" s="47"/>
      <c r="H110" s="49"/>
      <c r="I110" s="47"/>
      <c r="J110" s="47"/>
      <c r="K110" s="47"/>
      <c r="L110" s="47"/>
      <c r="M110" s="47"/>
      <c r="N110" s="53"/>
      <c r="O110" s="53"/>
      <c r="P110" s="53"/>
      <c r="Q110" s="53"/>
      <c r="R110" s="53"/>
      <c r="S110" s="53"/>
      <c r="T110" s="53"/>
      <c r="U110" s="53"/>
      <c r="V110" s="53"/>
      <c r="W110" s="57" t="s">
        <v>25</v>
      </c>
      <c r="X110" s="53"/>
    </row>
    <row r="111" spans="1:24" ht="15">
      <c r="A111" s="48" t="s">
        <v>26</v>
      </c>
      <c r="B111" s="47"/>
      <c r="C111" s="64">
        <f t="shared" si="25"/>
        <v>1</v>
      </c>
      <c r="D111" s="47"/>
      <c r="E111" s="47"/>
      <c r="F111" s="47"/>
      <c r="G111" s="47"/>
      <c r="H111" s="49"/>
      <c r="I111" s="48" t="s">
        <v>27</v>
      </c>
      <c r="J111" s="47"/>
      <c r="K111" s="47"/>
      <c r="L111" s="48" t="s">
        <v>28</v>
      </c>
      <c r="M111" s="47"/>
      <c r="N111" s="52" t="s">
        <v>29</v>
      </c>
      <c r="O111" s="53"/>
      <c r="P111" s="53"/>
      <c r="Q111" s="52" t="s">
        <v>30</v>
      </c>
      <c r="R111" s="53"/>
      <c r="S111" s="53"/>
      <c r="T111" s="52" t="s">
        <v>28</v>
      </c>
      <c r="U111" s="53"/>
      <c r="V111" s="53"/>
      <c r="W111" s="52" t="s">
        <v>31</v>
      </c>
      <c r="X111" s="53"/>
    </row>
    <row r="112" spans="1:24" ht="15">
      <c r="A112" s="48" t="s">
        <v>14</v>
      </c>
      <c r="B112" s="48" t="s">
        <v>15</v>
      </c>
      <c r="C112" s="64">
        <f t="shared" si="25"/>
        <v>1</v>
      </c>
      <c r="D112" s="48" t="s">
        <v>17</v>
      </c>
      <c r="E112" s="48" t="s">
        <v>18</v>
      </c>
      <c r="F112" s="48" t="s">
        <v>19</v>
      </c>
      <c r="G112" s="48" t="s">
        <v>20</v>
      </c>
      <c r="H112" s="49"/>
      <c r="I112" s="48" t="s">
        <v>21</v>
      </c>
      <c r="J112" s="48" t="s">
        <v>22</v>
      </c>
      <c r="K112" s="47"/>
      <c r="L112" s="48" t="s">
        <v>23</v>
      </c>
      <c r="M112" s="48" t="s">
        <v>32</v>
      </c>
      <c r="N112" s="52" t="s">
        <v>23</v>
      </c>
      <c r="O112" s="52" t="s">
        <v>32</v>
      </c>
      <c r="P112" s="53"/>
      <c r="Q112" s="52" t="s">
        <v>33</v>
      </c>
      <c r="R112" s="53"/>
      <c r="S112" s="53"/>
      <c r="T112" s="52" t="s">
        <v>23</v>
      </c>
      <c r="U112" s="52" t="s">
        <v>32</v>
      </c>
      <c r="V112" s="53"/>
      <c r="W112" s="52" t="s">
        <v>23</v>
      </c>
      <c r="X112" s="52" t="s">
        <v>24</v>
      </c>
    </row>
    <row r="113" spans="1:24" ht="15">
      <c r="A113" s="47"/>
      <c r="B113" s="47"/>
      <c r="C113" s="64">
        <f t="shared" si="25"/>
        <v>1</v>
      </c>
      <c r="D113" s="47"/>
      <c r="E113" s="47"/>
      <c r="F113" s="47"/>
      <c r="G113" s="47"/>
      <c r="H113" s="49"/>
      <c r="I113" s="47"/>
      <c r="J113" s="47"/>
      <c r="K113" s="47"/>
      <c r="L113" s="47"/>
      <c r="M113" s="47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</row>
    <row r="114" spans="1:24" ht="15">
      <c r="A114" s="50">
        <v>0.4979</v>
      </c>
      <c r="B114" s="54">
        <f aca="true" t="shared" si="29" ref="B114:B119">(A114-$P$7)/$U$7</f>
        <v>0.00016281329999999998</v>
      </c>
      <c r="C114" s="64">
        <f t="shared" si="25"/>
        <v>0.9993888901703515</v>
      </c>
      <c r="D114" s="51">
        <f aca="true" t="shared" si="30" ref="D114:D119">-5*B114</f>
        <v>-0.0008140665</v>
      </c>
      <c r="E114" s="51">
        <f aca="true" t="shared" si="31" ref="E114:E119">2*LN((1+C114)/2)+LN((1+C114*C114)/2)-2*ATAN(C114)+PI()/2</f>
        <v>-0.0006110164087742564</v>
      </c>
      <c r="F114" s="51">
        <f aca="true" t="shared" si="32" ref="F114:F119">-5*B114</f>
        <v>-0.0008140665</v>
      </c>
      <c r="G114" s="51">
        <f aca="true" t="shared" si="33" ref="G114:G119">2*LN((1+C114*C114)/2)</f>
        <v>-0.0012222195831881383</v>
      </c>
      <c r="H114" s="49"/>
      <c r="I114" s="51">
        <f aca="true" t="shared" si="34" ref="I114:I119">IF($U$8=1,D114,E114)</f>
        <v>-0.0008140665</v>
      </c>
      <c r="J114" s="51">
        <f aca="true" t="shared" si="35" ref="J114:J119">IF($U$8=1,F114,G114)</f>
        <v>-0.0008140665</v>
      </c>
      <c r="K114" s="47"/>
      <c r="L114" s="50">
        <v>3.0829</v>
      </c>
      <c r="M114" s="50">
        <v>296.1229</v>
      </c>
      <c r="N114" s="55">
        <f aca="true" t="shared" si="36" ref="N114:N119">($P$10/$R$7)*(LN((A114-$P$7)/$O$7)-I114)</f>
        <v>1.4050079692429909</v>
      </c>
      <c r="O114" s="55">
        <f aca="true" t="shared" si="37" ref="O114:O119">$Q$7-($V$10/$R$7)*(LN((A114-$P$7)/$O$7)-J114)</f>
        <v>299.9929749601538</v>
      </c>
      <c r="P114" s="53"/>
      <c r="Q114" s="56">
        <v>0.4979</v>
      </c>
      <c r="R114" s="53"/>
      <c r="S114" s="53"/>
      <c r="T114" s="56">
        <v>3.0829</v>
      </c>
      <c r="U114" s="56">
        <v>296.1229</v>
      </c>
      <c r="V114" s="53"/>
      <c r="W114" s="55">
        <f aca="true" t="shared" si="38" ref="W114:X119">((N114-T114)^2)</f>
        <v>2.81532166687788</v>
      </c>
      <c r="X114" s="55">
        <f t="shared" si="38"/>
        <v>14.977480197209221</v>
      </c>
    </row>
    <row r="115" spans="1:24" ht="15">
      <c r="A115" s="50">
        <v>0.9702</v>
      </c>
      <c r="B115" s="54">
        <f t="shared" si="29"/>
        <v>0.00031725539999999993</v>
      </c>
      <c r="C115" s="64">
        <f t="shared" si="25"/>
        <v>0.9988081632301408</v>
      </c>
      <c r="D115" s="51">
        <f t="shared" si="30"/>
        <v>-0.0015862769999999997</v>
      </c>
      <c r="E115" s="51">
        <f t="shared" si="31"/>
        <v>-0.0011914812277049602</v>
      </c>
      <c r="F115" s="51">
        <f t="shared" si="32"/>
        <v>-0.0015862769999999997</v>
      </c>
      <c r="G115" s="51">
        <f t="shared" si="33"/>
        <v>-0.002383672974889107</v>
      </c>
      <c r="H115" s="49"/>
      <c r="I115" s="51">
        <f t="shared" si="34"/>
        <v>-0.0015862769999999997</v>
      </c>
      <c r="J115" s="51">
        <f t="shared" si="35"/>
        <v>-0.0015862769999999997</v>
      </c>
      <c r="K115" s="47"/>
      <c r="L115" s="50">
        <v>3.7701</v>
      </c>
      <c r="M115" s="50">
        <v>295.3118</v>
      </c>
      <c r="N115" s="55">
        <f t="shared" si="36"/>
        <v>1.7389455655744803</v>
      </c>
      <c r="O115" s="55">
        <f t="shared" si="37"/>
        <v>299.99130527217216</v>
      </c>
      <c r="P115" s="53"/>
      <c r="Q115" s="56">
        <v>0.9702</v>
      </c>
      <c r="R115" s="53"/>
      <c r="S115" s="53"/>
      <c r="T115" s="56">
        <v>3.7701</v>
      </c>
      <c r="U115" s="56">
        <v>295.3118</v>
      </c>
      <c r="V115" s="53"/>
      <c r="W115" s="55">
        <f t="shared" si="38"/>
        <v>4.125588336486452</v>
      </c>
      <c r="X115" s="55">
        <f t="shared" si="38"/>
        <v>21.897769592286952</v>
      </c>
    </row>
    <row r="116" spans="1:24" ht="15">
      <c r="A116" s="50">
        <v>2.0797</v>
      </c>
      <c r="B116" s="54">
        <f t="shared" si="29"/>
        <v>0.0006800618999999999</v>
      </c>
      <c r="C116" s="64">
        <f t="shared" si="25"/>
        <v>0.9974399538882429</v>
      </c>
      <c r="D116" s="51">
        <f t="shared" si="30"/>
        <v>-0.0034003094999999995</v>
      </c>
      <c r="E116" s="51">
        <f t="shared" si="31"/>
        <v>-0.0025584034541774603</v>
      </c>
      <c r="F116" s="51">
        <f t="shared" si="32"/>
        <v>-0.0034003094999999995</v>
      </c>
      <c r="G116" s="51">
        <f t="shared" si="33"/>
        <v>-0.0051200866200575</v>
      </c>
      <c r="H116" s="49"/>
      <c r="I116" s="51">
        <f t="shared" si="34"/>
        <v>-0.0034003094999999995</v>
      </c>
      <c r="J116" s="51">
        <f t="shared" si="35"/>
        <v>-0.0034003094999999995</v>
      </c>
      <c r="K116" s="47"/>
      <c r="L116" s="50">
        <v>4.5043</v>
      </c>
      <c r="M116" s="50">
        <v>294.5013</v>
      </c>
      <c r="N116" s="55">
        <f t="shared" si="36"/>
        <v>2.12109092968086</v>
      </c>
      <c r="O116" s="55">
        <f t="shared" si="37"/>
        <v>299.9893945453516</v>
      </c>
      <c r="P116" s="53"/>
      <c r="Q116" s="56">
        <v>2.0797</v>
      </c>
      <c r="R116" s="53"/>
      <c r="S116" s="53"/>
      <c r="T116" s="56">
        <v>4.5043</v>
      </c>
      <c r="U116" s="56">
        <v>294.5013</v>
      </c>
      <c r="V116" s="53"/>
      <c r="W116" s="55">
        <f t="shared" si="38"/>
        <v>5.679685472851419</v>
      </c>
      <c r="X116" s="55">
        <f t="shared" si="38"/>
        <v>30.11918173871799</v>
      </c>
    </row>
    <row r="117" spans="1:24" ht="15">
      <c r="A117" s="50">
        <v>4.0527</v>
      </c>
      <c r="B117" s="54">
        <f t="shared" si="29"/>
        <v>0.0013252328999999998</v>
      </c>
      <c r="C117" s="64">
        <f t="shared" si="25"/>
        <v>0.9949928953560933</v>
      </c>
      <c r="D117" s="51">
        <f t="shared" si="30"/>
        <v>-0.006626164499999999</v>
      </c>
      <c r="E117" s="51">
        <f t="shared" si="31"/>
        <v>-0.005000805427389343</v>
      </c>
      <c r="F117" s="51">
        <f t="shared" si="32"/>
        <v>-0.006626164499999999</v>
      </c>
      <c r="G117" s="51">
        <f t="shared" si="33"/>
        <v>-0.010014167285823375</v>
      </c>
      <c r="H117" s="49"/>
      <c r="I117" s="51">
        <f t="shared" si="34"/>
        <v>-0.006626164499999999</v>
      </c>
      <c r="J117" s="51">
        <f t="shared" si="35"/>
        <v>-0.006626164499999999</v>
      </c>
      <c r="K117" s="47"/>
      <c r="L117" s="50">
        <v>5.087</v>
      </c>
      <c r="M117" s="50">
        <v>293.9177</v>
      </c>
      <c r="N117" s="55">
        <f t="shared" si="36"/>
        <v>2.456283693740795</v>
      </c>
      <c r="O117" s="55">
        <f t="shared" si="37"/>
        <v>299.9877185815313</v>
      </c>
      <c r="P117" s="53"/>
      <c r="Q117" s="56">
        <v>4.0527</v>
      </c>
      <c r="R117" s="53"/>
      <c r="S117" s="53"/>
      <c r="T117" s="56">
        <v>5.087</v>
      </c>
      <c r="U117" s="56">
        <v>293.9177</v>
      </c>
      <c r="V117" s="53"/>
      <c r="W117" s="55">
        <f t="shared" si="38"/>
        <v>6.920668284018074</v>
      </c>
      <c r="X117" s="55">
        <f t="shared" si="38"/>
        <v>36.84512558013474</v>
      </c>
    </row>
    <row r="118" spans="1:24" ht="15">
      <c r="A118" s="50">
        <v>7.8975</v>
      </c>
      <c r="B118" s="54">
        <f t="shared" si="29"/>
        <v>0.0025824825</v>
      </c>
      <c r="C118" s="64">
        <f t="shared" si="25"/>
        <v>0.9901717457768591</v>
      </c>
      <c r="D118" s="51">
        <f t="shared" si="30"/>
        <v>-0.0129124125</v>
      </c>
      <c r="E118" s="51">
        <f t="shared" si="31"/>
        <v>-0.0098038673653007</v>
      </c>
      <c r="F118" s="51">
        <f t="shared" si="32"/>
        <v>-0.0129124125</v>
      </c>
      <c r="G118" s="51">
        <f t="shared" si="33"/>
        <v>-0.019656189652450508</v>
      </c>
      <c r="H118" s="49"/>
      <c r="I118" s="51">
        <f t="shared" si="34"/>
        <v>-0.0129124125</v>
      </c>
      <c r="J118" s="51">
        <f t="shared" si="35"/>
        <v>-0.0129124125</v>
      </c>
      <c r="K118" s="47"/>
      <c r="L118" s="50">
        <v>5.6051</v>
      </c>
      <c r="M118" s="50">
        <v>293.4561</v>
      </c>
      <c r="N118" s="55">
        <f t="shared" si="36"/>
        <v>2.7930082817570425</v>
      </c>
      <c r="O118" s="55">
        <f t="shared" si="37"/>
        <v>299.98603495859123</v>
      </c>
      <c r="P118" s="53"/>
      <c r="Q118" s="56">
        <v>7.8975</v>
      </c>
      <c r="R118" s="53"/>
      <c r="S118" s="53"/>
      <c r="T118" s="56">
        <v>5.6051</v>
      </c>
      <c r="U118" s="56">
        <v>293.4561</v>
      </c>
      <c r="V118" s="53"/>
      <c r="W118" s="55">
        <f t="shared" si="38"/>
        <v>7.90785983181063</v>
      </c>
      <c r="X118" s="55">
        <f t="shared" si="38"/>
        <v>42.64005056343199</v>
      </c>
    </row>
    <row r="119" spans="1:24" ht="15">
      <c r="A119" s="50">
        <v>16.9289</v>
      </c>
      <c r="B119" s="54">
        <f t="shared" si="29"/>
        <v>0.005535750299999999</v>
      </c>
      <c r="C119" s="64">
        <f t="shared" si="25"/>
        <v>0.9785613110833515</v>
      </c>
      <c r="D119" s="51">
        <f t="shared" si="30"/>
        <v>-0.027678751499999994</v>
      </c>
      <c r="E119" s="51">
        <f t="shared" si="31"/>
        <v>-0.02132130142924038</v>
      </c>
      <c r="F119" s="51">
        <f t="shared" si="32"/>
        <v>-0.027678751499999994</v>
      </c>
      <c r="G119" s="51">
        <f t="shared" si="33"/>
        <v>-0.04287404003708859</v>
      </c>
      <c r="H119" s="49"/>
      <c r="I119" s="51">
        <f t="shared" si="34"/>
        <v>-0.027678751499999994</v>
      </c>
      <c r="J119" s="51">
        <f t="shared" si="35"/>
        <v>-0.027678751499999994</v>
      </c>
      <c r="K119" s="47"/>
      <c r="L119" s="50">
        <v>6.1161</v>
      </c>
      <c r="M119" s="50">
        <v>293.0628</v>
      </c>
      <c r="N119" s="55">
        <f t="shared" si="36"/>
        <v>3.1816294347170984</v>
      </c>
      <c r="O119" s="55">
        <f t="shared" si="37"/>
        <v>299.9840918528264</v>
      </c>
      <c r="P119" s="53"/>
      <c r="Q119" s="56">
        <v>16.9289</v>
      </c>
      <c r="R119" s="53"/>
      <c r="S119" s="53"/>
      <c r="T119" s="56">
        <v>6.1161</v>
      </c>
      <c r="U119" s="56">
        <v>293.0628</v>
      </c>
      <c r="V119" s="53"/>
      <c r="W119" s="55">
        <f t="shared" si="38"/>
        <v>8.611117498511755</v>
      </c>
      <c r="X119" s="55">
        <f t="shared" si="38"/>
        <v>47.9042809120013</v>
      </c>
    </row>
    <row r="120" spans="1:24" ht="1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6"/>
      <c r="U120" s="56"/>
      <c r="V120" s="53"/>
      <c r="W120" s="53"/>
      <c r="X120" s="53"/>
    </row>
    <row r="121" spans="1:24" ht="1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2" t="s">
        <v>34</v>
      </c>
      <c r="T121" s="56">
        <f>SUM(W114:W119)</f>
        <v>36.06024109055621</v>
      </c>
      <c r="U121" s="56">
        <f>SUM(X114:X119)</f>
        <v>194.3838885837822</v>
      </c>
      <c r="V121" s="53"/>
      <c r="W121" s="53"/>
      <c r="X121" s="53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micromet</dc:creator>
  <cp:keywords/>
  <dc:description/>
  <cp:lastModifiedBy>Windy</cp:lastModifiedBy>
  <dcterms:created xsi:type="dcterms:W3CDTF">1999-03-04T16:10:42Z</dcterms:created>
  <dcterms:modified xsi:type="dcterms:W3CDTF">2002-01-29T17:32:40Z</dcterms:modified>
  <cp:category/>
  <cp:version/>
  <cp:contentType/>
  <cp:contentStatus/>
</cp:coreProperties>
</file>